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720" windowHeight="6750" tabRatio="819" activeTab="0"/>
  </bookViews>
  <sheets>
    <sheet name="ASA1" sheetId="1" r:id="rId1"/>
    <sheet name="ASA2-3" sheetId="2" r:id="rId2"/>
    <sheet name="PublishedSum 4" sheetId="3" r:id="rId3"/>
    <sheet name="Salary Sched 5" sheetId="4" r:id="rId4"/>
    <sheet name="Paym 6 (over $2,500)" sheetId="5" r:id="rId5"/>
    <sheet name="Paym 7 ($1000 to $2500)" sheetId="6" r:id="rId6"/>
    <sheet name="Paym 8 ($500 to $999)" sheetId="7" r:id="rId7"/>
    <sheet name="9 Contracts Exceeding 25,000" sheetId="8" r:id="rId8"/>
  </sheets>
  <definedNames/>
  <calcPr fullCalcOnLoad="1"/>
</workbook>
</file>

<file path=xl/comments1.xml><?xml version="1.0" encoding="utf-8"?>
<comments xmlns="http://schemas.openxmlformats.org/spreadsheetml/2006/main">
  <authors>
    <author>DJ Hemberger</author>
  </authors>
  <commentList>
    <comment ref="F7" authorId="0">
      <text>
        <r>
          <rPr>
            <sz val="8"/>
            <rFont val="Tahoma"/>
            <family val="0"/>
          </rPr>
          <t xml:space="preserve">When publishing this report in the newspaper, type requirements must be accordance with 715 ILCS 15/1.
</t>
        </r>
      </text>
    </comment>
    <comment ref="C27" authorId="0">
      <text>
        <r>
          <rPr>
            <b/>
            <sz val="8"/>
            <rFont val="Tahoma"/>
            <family val="0"/>
          </rPr>
          <t xml:space="preserve">As reported on the Fall Housing Report.
</t>
        </r>
        <r>
          <rPr>
            <sz val="8"/>
            <rFont val="Tahoma"/>
            <family val="0"/>
          </rPr>
          <t xml:space="preserve">
</t>
        </r>
      </text>
    </comment>
    <comment ref="G27" authorId="0">
      <text>
        <r>
          <rPr>
            <b/>
            <sz val="8"/>
            <rFont val="Tahoma"/>
            <family val="0"/>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rFont val="Tahoma"/>
            <family val="2"/>
          </rPr>
          <t>Other Accrued Assets should include accounts 130, 140, 162, 181, 192.</t>
        </r>
      </text>
    </comment>
    <comment ref="B18" authorId="0">
      <text>
        <r>
          <rPr>
            <sz val="8"/>
            <rFont val="Tahoma"/>
            <family val="2"/>
          </rPr>
          <t>Accrued Liabilities should include accounts 401-405, 411-415, 420, 441, 442, 461.</t>
        </r>
      </text>
    </comment>
    <comment ref="B45" authorId="0">
      <text>
        <r>
          <rPr>
            <sz val="8"/>
            <rFont val="Tahoma"/>
            <family val="2"/>
          </rPr>
          <t>GASB Statement No. 24: Accounting and Financial Reporting for Certain Grants and Other Financial Assistance.  The "On Behalf of" Payments should only be reflected on this page (Lines 40 and 48).</t>
        </r>
      </text>
    </comment>
    <comment ref="B54" authorId="0">
      <text>
        <r>
          <rPr>
            <vertAlign val="superscript"/>
            <sz val="10"/>
            <rFont val="Tahoma"/>
            <family val="2"/>
          </rPr>
          <t>GASB Statement No. 24: Accounting and Financial Reporting for Certain Grants and Other Financial Assistance.  The "On Behalf of" Payments should only be reflected on this page (Lines 40 and 48).</t>
        </r>
      </text>
    </comment>
    <comment ref="B56" authorId="0">
      <text>
        <r>
          <rPr>
            <sz val="8"/>
            <rFont val="Tahoma"/>
            <family val="0"/>
          </rPr>
          <t xml:space="preserve">
Line 39 minus Line 47.</t>
        </r>
      </text>
    </comment>
    <comment ref="B59" authorId="0">
      <text>
        <r>
          <rPr>
            <b/>
            <sz val="8"/>
            <rFont val="Tahoma"/>
            <family val="0"/>
          </rPr>
          <t>Line 51 minus Line 52.</t>
        </r>
      </text>
    </comment>
  </commentList>
</comments>
</file>

<file path=xl/comments3.xml><?xml version="1.0" encoding="utf-8"?>
<comments xmlns="http://schemas.openxmlformats.org/spreadsheetml/2006/main">
  <authors>
    <author>DJ Hemberger</author>
  </authors>
  <commentList>
    <comment ref="C18" authorId="0">
      <text>
        <r>
          <rPr>
            <b/>
            <sz val="8"/>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<sst xmlns="http://schemas.openxmlformats.org/spreadsheetml/2006/main" count="628" uniqueCount="570">
  <si>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</si>
  <si>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</si>
  <si>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</si>
  <si>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</si>
  <si>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</si>
  <si>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</si>
  <si>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</si>
  <si>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</si>
  <si>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</si>
  <si>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</si>
  <si>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</si>
  <si>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</si>
  <si>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</si>
  <si>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</si>
  <si>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</si>
  <si>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</si>
  <si>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</si>
  <si>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Bonds Payable</t>
  </si>
  <si>
    <t>Other Long-Term Liabilities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</si>
  <si>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</si>
  <si>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</si>
  <si>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</si>
  <si>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</si>
  <si>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</si>
  <si>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</si>
  <si>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</si>
  <si>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</si>
  <si>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</si>
  <si>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</si>
  <si>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</si>
  <si>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</si>
  <si>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</si>
  <si>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</si>
  <si>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</si>
  <si>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</si>
  <si>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</si>
  <si>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</si>
  <si>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</si>
  <si>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</si>
  <si>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</si>
  <si>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</si>
  <si>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</si>
  <si>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</si>
  <si>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</si>
  <si>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</si>
  <si>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</si>
  <si>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</si>
  <si>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</si>
  <si>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</si>
  <si>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</si>
  <si>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</si>
  <si>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PERCENT OF BONDING POWER OBLIGATED CURRENTLY</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</si>
  <si>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</si>
  <si>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</si>
  <si>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</si>
  <si>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</si>
  <si>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</si>
  <si>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</si>
  <si>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</si>
  <si>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</si>
  <si>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</si>
  <si>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</si>
  <si>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</si>
  <si>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</si>
  <si>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</si>
  <si>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</si>
  <si>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</si>
  <si>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</si>
  <si>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</si>
  <si>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</si>
  <si>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</si>
  <si>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</si>
  <si>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</si>
  <si>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</si>
  <si>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</si>
  <si>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</si>
  <si>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</si>
  <si>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</si>
  <si>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</si>
  <si>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</si>
  <si>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</si>
  <si>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0"/>
      </rPr>
      <t>Direct</t>
    </r>
    <r>
      <rPr>
        <sz val="8"/>
        <rFont val="Arial"/>
        <family val="0"/>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</si>
  <si>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</si>
  <si>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</si>
  <si>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</si>
  <si>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</si>
  <si>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</si>
  <si>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</si>
  <si>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</si>
  <si>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</si>
  <si>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</si>
  <si>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</si>
  <si>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</si>
  <si>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</si>
  <si>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</si>
  <si>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0"/>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</si>
  <si>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</si>
  <si>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</si>
  <si>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</si>
  <si>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</si>
  <si>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</si>
  <si>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</si>
  <si>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</si>
  <si>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</si>
  <si>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</si>
  <si>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</si>
  <si>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</si>
  <si>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</si>
  <si>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</si>
  <si>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</si>
  <si>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</si>
  <si>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</si>
  <si>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</si>
  <si>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</si>
  <si>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</si>
  <si>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 xml:space="preserve">NEWSPAPER  WHERE PUBLISHED: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</si>
  <si>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</si>
  <si>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</si>
  <si>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</si>
  <si>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</si>
  <si>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</si>
  <si>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</si>
  <si>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</si>
  <si>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</si>
  <si>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</si>
  <si>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</si>
  <si>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</si>
  <si>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</si>
  <si>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</si>
  <si>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</si>
  <si>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</si>
  <si>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</si>
  <si>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 xml:space="preserve"> submitted as one file to avoid separating worksheets.</t>
  </si>
  <si>
    <t>Note:  For submitting to ISBE, the "Statement of Affairs" can be</t>
  </si>
  <si>
    <t>1.  Total number of all contracts awarded by the school district:</t>
  </si>
  <si>
    <t xml:space="preserve">In conformity with sub-section (c) of Section 10-20.40 of the School Code [105 ILCS 5/10-20.40] (added by P. A. 95 – 707), the following information is required to be submitted in conjunction with submission of the Annual Statement of Affairs [105 ILCS 5/10-17]. </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</si>
  <si>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</si>
  <si>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</si>
  <si>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</si>
  <si>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</si>
  <si>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</si>
  <si>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</si>
  <si>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</si>
  <si>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</si>
  <si>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</si>
  <si>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</si>
  <si>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</si>
  <si>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</si>
  <si>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ISBE 50-37 (08//2009) ASA-form.xls</t>
  </si>
  <si>
    <t>Beginning Fund Balances - July 1, 2008</t>
  </si>
  <si>
    <r>
      <t xml:space="preserve"> Also by </t>
    </r>
    <r>
      <rPr>
        <b/>
        <sz val="8"/>
        <rFont val="Arial"/>
        <family val="0"/>
      </rPr>
      <t>January 15, 2010</t>
    </r>
    <r>
      <rPr>
        <sz val="8"/>
        <rFont val="Arial"/>
        <family val="0"/>
      </rPr>
      <t xml:space="preserve"> the detailed Annual Statement of Affairs for the </t>
    </r>
    <r>
      <rPr>
        <b/>
        <sz val="8"/>
        <rFont val="Arial"/>
        <family val="0"/>
      </rPr>
      <t>Fiscal Year Ending June 30, 2009</t>
    </r>
    <r>
      <rPr>
        <sz val="8"/>
        <rFont val="Arial"/>
        <family val="0"/>
      </rPr>
      <t xml:space="preserve">, will be posted on the Illinois State Board of Education's website@ </t>
    </r>
    <r>
      <rPr>
        <b/>
        <sz val="8"/>
        <rFont val="Arial"/>
        <family val="0"/>
      </rPr>
      <t>www.isbe.net.</t>
    </r>
  </si>
  <si>
    <t>Statement of Operations as of June 30, 2009</t>
  </si>
  <si>
    <t>Copies of the detailed Annual Statement of Affairs for the Fiscal Year Ending June 30, 2009 will be available for public inspection in the school district/joint agreement administrative office by December 1, 2009.  Individuals wanting to review this Annual Statement of Affairs should contact:</t>
  </si>
  <si>
    <t>ANNUAL STATEMENT OF AFFAIRS SUMMARY FOR FISCAL YEAR ENDING JUNE 30, 2009</t>
  </si>
  <si>
    <t>Ending Fund Balances June 30, 2009</t>
  </si>
  <si>
    <t>TOTAL BONDED INDEBTEDNESS AS OF June 30, 2009</t>
  </si>
  <si>
    <t>REPORT ON CONTRACTS EXCEEDING $25,000 AWARDED DURING FY2009</t>
  </si>
  <si>
    <r>
      <t>ITEM 1.</t>
    </r>
    <r>
      <rPr>
        <sz val="10"/>
        <color indexed="8"/>
        <rFont val="Arial"/>
        <family val="2"/>
      </rPr>
      <t xml:space="preserve"> – Count only contracts where the consideration exceeds $25,000 over the life of the contract and that were awarded during FY2009 and record the number below in the space provided. Do not include: (1) multi-year contracts awarded prior to FY2009; (2) collective bargaining agreements with district employee groups; and (3) personal services contracts with individual district employees.</t>
    </r>
  </si>
  <si>
    <r>
      <t>ITEM 3.</t>
    </r>
    <r>
      <rPr>
        <sz val="10"/>
        <color indexed="8"/>
        <rFont val="Arial"/>
        <family val="2"/>
      </rPr>
      <t xml:space="preserve"> - Count only contracts where the consideration exceeds $25,000 over the life of the contract that were awarded during FY2009 to minority, female, disabled or local contractors and record the number below in the space provided. Do not include: (1) multi-year contracts awarded prior to FY2009; (2) collective bargaining agreements with district employee groups; and (3) personal services contracts with individual district employees.</t>
    </r>
  </si>
  <si>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</si>
  <si>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</si>
  <si>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</si>
  <si>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</si>
  <si>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</si>
  <si>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</si>
  <si>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</si>
  <si>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</si>
  <si>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</si>
  <si>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</si>
  <si>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</si>
  <si>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</si>
  <si>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</si>
  <si>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</si>
  <si>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</si>
  <si>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</si>
  <si>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</si>
  <si>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</si>
  <si>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</si>
  <si>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</si>
  <si>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</si>
  <si>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</si>
  <si>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</si>
  <si>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</si>
  <si>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</si>
  <si>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</si>
  <si>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</si>
  <si>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</si>
  <si>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</si>
  <si>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</si>
  <si>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</si>
  <si>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</si>
  <si>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Rec./Rev. for "On Behalf Payments</t>
  </si>
  <si>
    <t>Disb./Expend. for "On Behalf Payments</t>
  </si>
  <si>
    <t>AND CHANGES IN FUND BALANCE - FOR YEAR ENDING JUNE 30, 2009</t>
  </si>
  <si>
    <t>ANNUAL STATEMENT OF AFFAIRS FOR THE FISCAL YEAR ENDING JUNE 30, 2009</t>
  </si>
  <si>
    <t xml:space="preserve">SALARY SCHEDULE OF GROSS PAYMENTS FOR CERTIFICATED PERSONNEL AND NON-CERTIFICATED PERSONNEL </t>
  </si>
  <si>
    <t>PAYMENTS TO PERSON, FIRM, OR CORPORATION OF $1,000 TO $2,500</t>
  </si>
  <si>
    <t>PAYMENTS TO PERSON, FIRM, OR CORPORATION OVER $2,500</t>
  </si>
  <si>
    <t>PAYMENTS TO PERSON, FIRM, OR CORPORATION OF $550 TO $999</t>
  </si>
  <si>
    <t>Tiffany J. Falk</t>
  </si>
  <si>
    <t>Cynthia L. Duncan</t>
  </si>
  <si>
    <t>Ashley D. Bywater</t>
  </si>
  <si>
    <t>Alisha G. Allen</t>
  </si>
  <si>
    <t>Lynne K. Adams</t>
  </si>
  <si>
    <t>Jamie M. Hill</t>
  </si>
  <si>
    <t>Heather M. Johnson</t>
  </si>
  <si>
    <t>Becky J. Kopcych</t>
  </si>
  <si>
    <t>Lauren A. Kupinski</t>
  </si>
  <si>
    <t>Brandan LeMarr</t>
  </si>
  <si>
    <t>Robert L. Mangrum</t>
  </si>
  <si>
    <t>Rachael L. Mascenik</t>
  </si>
  <si>
    <t>Jason J. Moellering</t>
  </si>
  <si>
    <t>Abby Neuhaus</t>
  </si>
  <si>
    <t>Kay M. Royer</t>
  </si>
  <si>
    <t>Lesa M. Shirley</t>
  </si>
  <si>
    <t>Tracy l. Skinner</t>
  </si>
  <si>
    <t>Natalie L. Sneed</t>
  </si>
  <si>
    <t>Stephanie Springman</t>
  </si>
  <si>
    <t>Linda M. Stone</t>
  </si>
  <si>
    <t>Amanda S. Weller</t>
  </si>
  <si>
    <t>Sharon R. Wood</t>
  </si>
  <si>
    <t>Mary Beth Beam</t>
  </si>
  <si>
    <t>Jill M. Christeson</t>
  </si>
  <si>
    <t>Virginia L. Cramsey</t>
  </si>
  <si>
    <t>Gayle H. Eardley</t>
  </si>
  <si>
    <t>Carol Fowler-Dixon</t>
  </si>
  <si>
    <t>Jodi L. Gilmore</t>
  </si>
  <si>
    <t>Paula K. Guarino</t>
  </si>
  <si>
    <t>Kristine L. Hagen</t>
  </si>
  <si>
    <t>Susan K. Heigert</t>
  </si>
  <si>
    <t>Matthew J. Herndon</t>
  </si>
  <si>
    <t>Patricia J. Hovey</t>
  </si>
  <si>
    <t>Kimberly Hudson</t>
  </si>
  <si>
    <t>Lisa M. Kaman-Ammon</t>
  </si>
  <si>
    <t>Keith U. Kinder</t>
  </si>
  <si>
    <t>Lorene D. Koprivica</t>
  </si>
  <si>
    <t>Mary Vineta Law</t>
  </si>
  <si>
    <t>Kelly J. Leach</t>
  </si>
  <si>
    <t>Laura Mannisi</t>
  </si>
  <si>
    <t>Michelle D. Meyers</t>
  </si>
  <si>
    <t>Debra A. Morber</t>
  </si>
  <si>
    <t>Jennifer E. Orr</t>
  </si>
  <si>
    <t>Brian J. Paynic</t>
  </si>
  <si>
    <t>Sheryl A. Ross</t>
  </si>
  <si>
    <t>Jill S. Sauls</t>
  </si>
  <si>
    <t>Kelly D. Slayden</t>
  </si>
  <si>
    <t>Keith W. Springman</t>
  </si>
  <si>
    <t>Susan E. Steinmann</t>
  </si>
  <si>
    <t>Lisa Stendeback</t>
  </si>
  <si>
    <t>Rose M. Stormer</t>
  </si>
  <si>
    <t>Mark E. Studnicki</t>
  </si>
  <si>
    <t>Craig M. Taylor</t>
  </si>
  <si>
    <t>Susan L. Weshinskey</t>
  </si>
  <si>
    <t>Shirley J. Bentley</t>
  </si>
  <si>
    <t>Ann Forsting</t>
  </si>
  <si>
    <t>George T. Koprivica</t>
  </si>
  <si>
    <t>Barbara L. Pfleeger</t>
  </si>
  <si>
    <t>Michael P. Shelton</t>
  </si>
  <si>
    <t>Ronald Simpson</t>
  </si>
  <si>
    <t>Terri R. Totzell</t>
  </si>
  <si>
    <t>Julie A. Twichell</t>
  </si>
  <si>
    <t>Norma J. Whitlock</t>
  </si>
  <si>
    <t>Mark Cappel</t>
  </si>
  <si>
    <t>Cynthia S. Rives</t>
  </si>
  <si>
    <t>Deborah Angleton     Michelle Bailey</t>
  </si>
  <si>
    <t>William Balcom           Karon Barry</t>
  </si>
  <si>
    <t>Melissa Beck              Sarah Beiermann</t>
  </si>
  <si>
    <t>Melissa Bell                 Dorothy Biesk</t>
  </si>
  <si>
    <t>Michael Blue                Nicole Broyles</t>
  </si>
  <si>
    <t>Tamie Buehrer            Charles Burk</t>
  </si>
  <si>
    <t>Jennifer Cappelletti   Diana Carlisle</t>
  </si>
  <si>
    <t>Toni Carlisle                 Paula Carlton</t>
  </si>
  <si>
    <t>Gail Akeman                       Lori Allison</t>
  </si>
  <si>
    <t>Hanna Bush                       Pamela Bush</t>
  </si>
  <si>
    <t>Katie Goodman              John Gowin</t>
  </si>
  <si>
    <t>Marilyn Cohn               Christine Crawford</t>
  </si>
  <si>
    <t>Ellen Croxton               Sherry Davis</t>
  </si>
  <si>
    <t>Vivian Delia                   Betty Denton</t>
  </si>
  <si>
    <t>Patricia Dial                  Dale Emerick</t>
  </si>
  <si>
    <t>Jane Emerick               Ryne Emerick</t>
  </si>
  <si>
    <t>Karen Ferguson          Peggy Forshee</t>
  </si>
  <si>
    <t>Sandra Gantz                Rhonda Goldman</t>
  </si>
  <si>
    <t>John Gowin                  Amber Greenwell</t>
  </si>
  <si>
    <t>Sherry Harshbarger   Stephanie Hinkle</t>
  </si>
  <si>
    <t>Deborah Horton        Ruth Johnson</t>
  </si>
  <si>
    <t>Rebecca Knezik-Coll   Amy Krabbe</t>
  </si>
  <si>
    <t>Rebecca Maher            Kelly Mallory</t>
  </si>
  <si>
    <t>Chrissy Malone            Rachael Mascenik</t>
  </si>
  <si>
    <t>Carol McCaslin           Leonard McCormick</t>
  </si>
  <si>
    <t>Michelle McNamara Amanda McNamer</t>
  </si>
  <si>
    <t>Deanna Miller              Mackenzie Morton</t>
  </si>
  <si>
    <t>Carmen Noack           Brenda Oseland</t>
  </si>
  <si>
    <t>Jamie Pate                   Melissa Phillips</t>
  </si>
  <si>
    <t>Joyce Pilger                 Kelley Pirtle</t>
  </si>
  <si>
    <t>Pamela Preston        Angela Reilley</t>
  </si>
  <si>
    <t>Joan Roach                Ricky Roentz</t>
  </si>
  <si>
    <t>Rebecca Salah           Katherine Schneider</t>
  </si>
  <si>
    <t>Cynthia Seal                Robert Simms</t>
  </si>
  <si>
    <t>Amy Simpson             Carrieanna Strasen</t>
  </si>
  <si>
    <t>Jeanine Talbot            Leisha Talley</t>
  </si>
  <si>
    <t>Joan Thoenen            Janet Thompson</t>
  </si>
  <si>
    <t>Karry Thompson       Darrell Tucker</t>
  </si>
  <si>
    <t>Adam Tyler                  Steve Tyler</t>
  </si>
  <si>
    <t>Christina Vice             Deanna Voliva</t>
  </si>
  <si>
    <t>Debra Waugh              Gwen West</t>
  </si>
  <si>
    <t>Karen Will                      Elizabeth Williams</t>
  </si>
  <si>
    <t>Margaret Wonders    Jason Wood</t>
  </si>
  <si>
    <t>Debora Woods           Lori Zenker</t>
  </si>
  <si>
    <t>Melvin Allen</t>
  </si>
  <si>
    <t>James Brown</t>
  </si>
  <si>
    <t>Norma Gilbert</t>
  </si>
  <si>
    <t>Melissa Grigg</t>
  </si>
  <si>
    <t>Carol Keener</t>
  </si>
  <si>
    <t>Erin Plumb</t>
  </si>
  <si>
    <t>Patricia Redman</t>
  </si>
  <si>
    <t>Gwen Solomon</t>
  </si>
  <si>
    <t>Colby Sprague</t>
  </si>
  <si>
    <t>Diane Tatman</t>
  </si>
  <si>
    <t>Pam Tyler</t>
  </si>
  <si>
    <t>Ann Chandler</t>
  </si>
  <si>
    <t>Lloyd Woolverton</t>
  </si>
  <si>
    <t>Chris Edwards</t>
  </si>
  <si>
    <t>Chris Milford</t>
  </si>
  <si>
    <t>Carol Elliott</t>
  </si>
  <si>
    <t>95 Percent Group</t>
  </si>
  <si>
    <t>ABC</t>
  </si>
  <si>
    <t>Amazon.com</t>
  </si>
  <si>
    <t>Anderson's</t>
  </si>
  <si>
    <t>Hasler Inc.</t>
  </si>
  <si>
    <t>Bank of New York</t>
  </si>
  <si>
    <t>Barbara K. McCoy</t>
  </si>
  <si>
    <t>Brian Paynic</t>
  </si>
  <si>
    <t>Character Education Partnership</t>
  </si>
  <si>
    <t>City Signs</t>
  </si>
  <si>
    <t>Community Seed and Feed</t>
  </si>
  <si>
    <t>Country Life Ins. Co.</t>
  </si>
  <si>
    <t>Culligan</t>
  </si>
  <si>
    <t>School Specialty Science</t>
  </si>
  <si>
    <t>DEPCO, LLC</t>
  </si>
  <si>
    <t>IL State Fire Marshall</t>
  </si>
  <si>
    <t>Follett Software Co.</t>
  </si>
  <si>
    <t>Gopher Sport</t>
  </si>
  <si>
    <t>IASA</t>
  </si>
  <si>
    <t>IPM Insurance</t>
  </si>
  <si>
    <t>IL State Board of Education</t>
  </si>
  <si>
    <t>Jostens</t>
  </si>
  <si>
    <t>Judevine Center/Autism</t>
  </si>
  <si>
    <t>Kaplan School Supply Corp.</t>
  </si>
  <si>
    <t>Land of Lincoln</t>
  </si>
  <si>
    <t>Lewis &amp; Clark Comm. College</t>
  </si>
  <si>
    <t>Lifetouch NSS Inc.</t>
  </si>
  <si>
    <t>Lorman Education Services</t>
  </si>
  <si>
    <t>Lynn Tractor</t>
  </si>
  <si>
    <t>The Magic House</t>
  </si>
  <si>
    <t>Midland Paper</t>
  </si>
  <si>
    <t>Midwest Occupational Medicine</t>
  </si>
  <si>
    <t>Oriental Trading</t>
  </si>
  <si>
    <t>Peggy Brooks</t>
  </si>
  <si>
    <t>J. W. Pepper &amp; Son, Inc.</t>
  </si>
  <si>
    <t>Personnel Concepts Ltd.</t>
  </si>
  <si>
    <t>Quality Chemical Co.</t>
  </si>
  <si>
    <t>Rigdon Sewer</t>
  </si>
  <si>
    <t>Sheila Sorgea</t>
  </si>
  <si>
    <t>Simplex Grinnell LP</t>
  </si>
  <si>
    <t>Sprint</t>
  </si>
  <si>
    <t>TALXUCeXpress</t>
  </si>
  <si>
    <t>Thinksafe</t>
  </si>
  <si>
    <t>University of Oregon</t>
  </si>
  <si>
    <t>U.S. Dept. of Education</t>
  </si>
  <si>
    <t>Western Oil Inc.</t>
  </si>
  <si>
    <t>Willy Goat Inc.</t>
  </si>
  <si>
    <t>62 Sports Group</t>
  </si>
  <si>
    <t>Alton Burglar Alarm System</t>
  </si>
  <si>
    <t>American Fidelity Assurance</t>
  </si>
  <si>
    <t>Auto-Chlor System</t>
  </si>
  <si>
    <t>Belleville Public Schools</t>
  </si>
  <si>
    <t>B-Line Striping</t>
  </si>
  <si>
    <t>Robert Brooke &amp; Associates</t>
  </si>
  <si>
    <t>Budget Signs</t>
  </si>
  <si>
    <t>NCPERS Group Life Ins. Pl.</t>
  </si>
  <si>
    <t>Central Restaurant Prod.</t>
  </si>
  <si>
    <t>Character Development Group</t>
  </si>
  <si>
    <t>Comalex</t>
  </si>
  <si>
    <t>Datatronics</t>
  </si>
  <si>
    <t>Design Concrete Foundation</t>
  </si>
  <si>
    <t>Edwardsville CUSD 7</t>
  </si>
  <si>
    <t>Evan-Moor Educational Pub</t>
  </si>
  <si>
    <t>Halpin Music Co.</t>
  </si>
  <si>
    <t>Handwriting without Tears</t>
  </si>
  <si>
    <t>Hartford Municipal Water</t>
  </si>
  <si>
    <t>ING Golden American Life</t>
  </si>
  <si>
    <t>IL Principal Association</t>
  </si>
  <si>
    <t>Kaemmerlen Parts &amp; Service</t>
  </si>
  <si>
    <t>KAM Solutions</t>
  </si>
  <si>
    <t>Lakeshore</t>
  </si>
  <si>
    <t>Lanter Distribution</t>
  </si>
  <si>
    <t>Lesa Shirley</t>
  </si>
  <si>
    <t>Lorene Koprivica</t>
  </si>
  <si>
    <t>Madison County Reg. Supt.</t>
  </si>
  <si>
    <t>Metlife Investors Group</t>
  </si>
  <si>
    <t>Metro Equipment</t>
  </si>
  <si>
    <t>Orkin Pest Control</t>
  </si>
  <si>
    <t>Otech Group</t>
  </si>
  <si>
    <t>Phone Masters Ltd.</t>
  </si>
  <si>
    <t>Reliance Communications</t>
  </si>
  <si>
    <t>SASED Illinois PBIS Network</t>
  </si>
  <si>
    <t>Sheraton Chicago</t>
  </si>
  <si>
    <t>Shop N Save</t>
  </si>
  <si>
    <t>SOS Technologies</t>
  </si>
  <si>
    <t>Swings and things</t>
  </si>
  <si>
    <t>Triad CUSD 2</t>
  </si>
  <si>
    <t>Wold Printing Services</t>
  </si>
  <si>
    <t>Wood River Ace Hardware</t>
  </si>
  <si>
    <t>Wood River Printing/Publishing Inc.</t>
  </si>
  <si>
    <t>403B ASP</t>
  </si>
  <si>
    <t>Acropolis Computer</t>
  </si>
  <si>
    <t>Ameren Energy Marketing</t>
  </si>
  <si>
    <t>American Express</t>
  </si>
  <si>
    <t>American Fidelity</t>
  </si>
  <si>
    <t>American Fidelity Flex</t>
  </si>
  <si>
    <t>American Funds Serv Co.</t>
  </si>
  <si>
    <t>American General Life Ins</t>
  </si>
  <si>
    <t>Ameren IP</t>
  </si>
  <si>
    <t>Apple Inc.</t>
  </si>
  <si>
    <t>AT&amp;T</t>
  </si>
  <si>
    <t>The Bank of New York</t>
  </si>
  <si>
    <t>Bell Tech Logix</t>
  </si>
  <si>
    <t>Bethalto Comm Unit #8</t>
  </si>
  <si>
    <t>BP Company</t>
  </si>
  <si>
    <t>Camp Electric &amp; Heating</t>
  </si>
  <si>
    <t>Catholic Children's Home</t>
  </si>
  <si>
    <t>Central States Bus Sales</t>
  </si>
  <si>
    <t>Chapman &amp; Cutler</t>
  </si>
  <si>
    <t>Chem Aqua</t>
  </si>
  <si>
    <t>Citrix Systems</t>
  </si>
  <si>
    <t>City of Wood River</t>
  </si>
  <si>
    <t>Collinsville CUSD 10</t>
  </si>
  <si>
    <t>Colonial Life</t>
  </si>
  <si>
    <t>Conoco Phillips Fleet</t>
  </si>
  <si>
    <t>CSD Staff Development</t>
  </si>
  <si>
    <t>CSD/RCET</t>
  </si>
  <si>
    <t>Daimler Chrysler Financial Services</t>
  </si>
  <si>
    <t>De Lage Landen Public Finance</t>
  </si>
  <si>
    <t>Developmental Studies Center</t>
  </si>
  <si>
    <t>Donohoo, McCalley &amp; Assoc.</t>
  </si>
  <si>
    <t>East Alton Elementary District 13</t>
  </si>
  <si>
    <t>East Alton Wood River High School</t>
  </si>
  <si>
    <t>Educators Publishing Service</t>
  </si>
  <si>
    <t>Egyptian Employee Benefit</t>
  </si>
  <si>
    <t>Eurest Dining Services</t>
  </si>
  <si>
    <t>FGM Architects</t>
  </si>
  <si>
    <t>Fire-Safety Inc.</t>
  </si>
  <si>
    <t>Fleetone</t>
  </si>
  <si>
    <t>Foresight Services, Inc.</t>
  </si>
  <si>
    <t>Galic Disbursing Company</t>
  </si>
  <si>
    <t>Gateway Center</t>
  </si>
  <si>
    <t>Granite City CUSD 9</t>
  </si>
  <si>
    <t>Haddock Corp</t>
  </si>
  <si>
    <t>Harcourt Achieve</t>
  </si>
  <si>
    <t>Highland CUSD 5</t>
  </si>
  <si>
    <t>Honeywell</t>
  </si>
  <si>
    <t>Houghton Mifflin</t>
  </si>
  <si>
    <t>IASB</t>
  </si>
  <si>
    <t>IL Director of Employment Security</t>
  </si>
  <si>
    <t>IL Dept. of Revenue</t>
  </si>
  <si>
    <t>IL School District Agency</t>
  </si>
  <si>
    <t>IL Municipal Retirement Fund</t>
  </si>
  <si>
    <t>Integrys Energy Services</t>
  </si>
  <si>
    <t>International Learning Service</t>
  </si>
  <si>
    <t>Jeanne E. Foster</t>
  </si>
  <si>
    <t>JEM Communications</t>
  </si>
  <si>
    <t>Joan L. Thoenen</t>
  </si>
  <si>
    <t>Johnny Macs</t>
  </si>
  <si>
    <t>Julia's Banquet Center</t>
  </si>
  <si>
    <t>Kane Mechanical</t>
  </si>
  <si>
    <t>Kohl Wholesale</t>
  </si>
  <si>
    <t>Langa Resource Group Inc.</t>
  </si>
  <si>
    <t>Lewis Brothers Bakeries</t>
  </si>
  <si>
    <t>Marshall Consulting</t>
  </si>
  <si>
    <t>Mighty M Screen Printing</t>
  </si>
  <si>
    <t>Minnesota Mutual</t>
  </si>
  <si>
    <t>Moore Research</t>
  </si>
  <si>
    <t>NCS Pearson</t>
  </si>
  <si>
    <t>Office Max Inc.</t>
  </si>
  <si>
    <t>OM Workspace</t>
  </si>
  <si>
    <t>Pacific Life Ins.</t>
  </si>
  <si>
    <t>Parrotwear</t>
  </si>
  <si>
    <t>Patrick Shelton</t>
  </si>
  <si>
    <t>Prairie Farms Dairy</t>
  </si>
  <si>
    <t>Premiere Agendas</t>
  </si>
  <si>
    <t>Prentke Romich Company</t>
  </si>
  <si>
    <t>Pro Automotive Services</t>
  </si>
  <si>
    <t>Quill Corp.</t>
  </si>
  <si>
    <t>RCI Technologies Inc.</t>
  </si>
  <si>
    <t>Regions Bank</t>
  </si>
  <si>
    <t>Regions Leasing</t>
  </si>
  <si>
    <t>Renaissance Learning</t>
  </si>
  <si>
    <t>Revolving Fund</t>
  </si>
  <si>
    <t>Rickey Brothers</t>
  </si>
  <si>
    <t>R. J. Ripper Construction</t>
  </si>
  <si>
    <t>Robert M. Moody</t>
  </si>
  <si>
    <t>Robert Sanders Waste System</t>
  </si>
  <si>
    <t>Ronald R. Booth</t>
  </si>
  <si>
    <t>Royal Office Products</t>
  </si>
  <si>
    <t>Robbins, Schwartz, Nicholas</t>
  </si>
  <si>
    <t>Scholastic Inc.</t>
  </si>
  <si>
    <t>School Specialty Supply</t>
  </si>
  <si>
    <t>Skyward Inc.</t>
  </si>
  <si>
    <t>Slayden Glass</t>
  </si>
  <si>
    <t>Solution Tree</t>
  </si>
  <si>
    <t>Special Education Region III</t>
  </si>
  <si>
    <t>State Child Support</t>
  </si>
  <si>
    <t>Standard and Poors</t>
  </si>
  <si>
    <t>STI Illinois, Inc.</t>
  </si>
  <si>
    <t>Study Island</t>
  </si>
  <si>
    <t>Superior Fence</t>
  </si>
  <si>
    <t>Suzanne E. Ward</t>
  </si>
  <si>
    <t>The Telegraph</t>
  </si>
  <si>
    <t>Teacher's Health Ins. Sec.</t>
  </si>
  <si>
    <t>Thouvenot Wade &amp; Moerchen</t>
  </si>
  <si>
    <t>Teacher's Retirement System</t>
  </si>
  <si>
    <t>Teacher's Retirement</t>
  </si>
  <si>
    <t>River Bend United Way</t>
  </si>
  <si>
    <t>USPS-Hasler</t>
  </si>
  <si>
    <t>Valero Energy Corp.</t>
  </si>
  <si>
    <t>VALIC</t>
  </si>
  <si>
    <t>Vantage Credit Union</t>
  </si>
  <si>
    <t>Vivian Delia</t>
  </si>
  <si>
    <t>WalMart</t>
  </si>
  <si>
    <t>Watts Copy Systems Inc.</t>
  </si>
  <si>
    <t>Weekly Reader</t>
  </si>
  <si>
    <t>Worker's Compensation</t>
  </si>
  <si>
    <t>Wood River Education Assoc.</t>
  </si>
  <si>
    <t>YMCA of the Ozarks</t>
  </si>
  <si>
    <t>Zaner-Bloser</t>
  </si>
  <si>
    <t>Wood River-Hartford School District 15</t>
  </si>
  <si>
    <t>Madison</t>
  </si>
  <si>
    <t>Telegraph</t>
  </si>
  <si>
    <t>501 East Lorena, Wood River, IL  62095</t>
  </si>
  <si>
    <t>Linda L. Chapman            Alison Christy</t>
  </si>
  <si>
    <t>Christine Crawford          Lindsy Drury</t>
  </si>
  <si>
    <t>Ryne Emerick                   Jessica Fann</t>
  </si>
  <si>
    <t>Sandra Gantz                     Rhonda Goldman</t>
  </si>
  <si>
    <t>Kristen Harrell                  Terry Heigert</t>
  </si>
  <si>
    <t>Jennifer Huang                Janice Joiner</t>
  </si>
  <si>
    <t>Dorothy Kasinger           Mary Kennett</t>
  </si>
  <si>
    <t>Neil Klein                            Gerald Levan</t>
  </si>
  <si>
    <t>Matthew Liefer                 Heather Like</t>
  </si>
  <si>
    <t>Andrew Lucker                Rebecca Maher</t>
  </si>
  <si>
    <t>Kelly Mallory                    Sally Manush</t>
  </si>
  <si>
    <t>Jan Green                           Rob Greenwood</t>
  </si>
  <si>
    <t>Mary Masterson           Carol McCaslin</t>
  </si>
  <si>
    <t>Jeri McClure                  Amanda McNamer</t>
  </si>
  <si>
    <t>Joyce Meyer                   Peggy Milhouse</t>
  </si>
  <si>
    <t>Barbara O'Brien            Bret Pelt</t>
  </si>
  <si>
    <t>John Pingolt                  Christine Reinhart</t>
  </si>
  <si>
    <t>Kevin Reiseck               Sarah Sanchez</t>
  </si>
  <si>
    <t>James Scheffel            Erin Seeger</t>
  </si>
  <si>
    <t>Amy Simpson               Sue Smith</t>
  </si>
  <si>
    <t>Karla Stanton                Kerri Stoltz</t>
  </si>
  <si>
    <t>Angela Szymarek         Leisha Talley</t>
  </si>
  <si>
    <t>Diana Taylor                 Janet Thompson</t>
  </si>
  <si>
    <t>Nancy Tierney              Courtney Totzell</t>
  </si>
  <si>
    <t>Emily Towery                Adam Tyler</t>
  </si>
  <si>
    <t>Christina Vice               Brett Wassink</t>
  </si>
  <si>
    <t>Robert Watt                   Philip Whitlock</t>
  </si>
  <si>
    <t>Jason Wood                 Stephanie Young</t>
  </si>
  <si>
    <t>501 E. Lorena Ave., Wood River, IL  62095</t>
  </si>
  <si>
    <t>618-254-0607</t>
  </si>
  <si>
    <t>7:45 a.m. - 3:45 p.m.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</si>
</sst>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_);\(#,##0.00000\)"/>
    <numFmt numFmtId="166" formatCode="0#\-###\-####\-##"/>
    <numFmt numFmtId="167" formatCode="#,##0.0000_);[Red]\(#,##0.0000\)"/>
  </numFmts>
  <fonts count="62">
    <font>
      <sz val="10"/>
      <name val="Arial"/>
      <family val="0"/>
    </font>
    <font>
      <sz val="10"/>
      <color indexed="8"/>
      <name val="Arial"/>
      <family val="2"/>
    </font>
    <font>
      <sz val="10"/>
      <name val="MS Sans Serif"/>
      <family val="0"/>
    </font>
    <font>
      <sz val="8"/>
      <name val="Arial"/>
      <family val="0"/>
    </font>
    <font>
      <u val="single"/>
      <sz val="10"/>
      <color indexed="12"/>
      <name val="Arial"/>
      <family val="0"/>
    </font>
    <font>
      <i/>
      <sz val="8"/>
      <name val="Arial"/>
      <family val="2"/>
    </font>
    <font>
      <b/>
      <sz val="8"/>
      <name val="Arial"/>
      <family val="0"/>
    </font>
    <font>
      <b/>
      <u val="single"/>
      <sz val="8"/>
      <name val="Arial"/>
      <family val="0"/>
    </font>
    <font>
      <u val="single"/>
      <sz val="8"/>
      <name val="Arial"/>
      <family val="0"/>
    </font>
    <font>
      <sz val="8"/>
      <color indexed="10"/>
      <name val="Arial"/>
      <family val="0"/>
    </font>
    <font>
      <u val="single"/>
      <sz val="8"/>
      <color indexed="12"/>
      <name val="Arial"/>
      <family val="0"/>
    </font>
    <font>
      <b/>
      <sz val="9"/>
      <name val="Arial"/>
      <family val="2"/>
    </font>
    <font>
      <sz val="9"/>
      <name val="Arial"/>
      <family val="0"/>
    </font>
    <font>
      <b/>
      <sz val="11"/>
      <name val="Arial"/>
      <family val="2"/>
    </font>
    <font>
      <b/>
      <u val="single"/>
      <sz val="9"/>
      <name val="Arial"/>
      <family val="2"/>
    </font>
    <font>
      <b/>
      <sz val="10"/>
      <name val="Arial"/>
      <family val="2"/>
    </font>
    <font>
      <sz val="8"/>
      <name val="Tahoma"/>
      <family val="0"/>
    </font>
    <font>
      <b/>
      <sz val="8"/>
      <name val="Tahoma"/>
      <family val="0"/>
    </font>
    <font>
      <vertAlign val="superscript"/>
      <sz val="10"/>
      <name val="Arial"/>
      <family val="2"/>
    </font>
    <font>
      <vertAlign val="superscript"/>
      <sz val="10"/>
      <name val="Tahoma"/>
      <family val="2"/>
    </font>
    <font>
      <i/>
      <sz val="10"/>
      <name val="Arial"/>
      <family val="2"/>
    </font>
    <font>
      <b/>
      <i/>
      <sz val="10"/>
      <name val="Arial"/>
      <family val="2"/>
    </font>
    <font>
      <i/>
      <sz val="9"/>
      <name val="Arial"/>
      <family val="2"/>
    </font>
    <font>
      <b/>
      <u val="single"/>
      <sz val="10"/>
      <name val="Arial"/>
      <family val="2"/>
    </font>
    <font>
      <sz val="8"/>
      <color indexed="9"/>
      <name val="Arial"/>
      <family val="0"/>
    </font>
    <font>
      <i/>
      <sz val="9"/>
      <color indexed="10"/>
      <name val="Arial"/>
      <family val="2"/>
    </font>
    <font>
      <b/>
      <i/>
      <sz val="9"/>
      <color indexed="10"/>
      <name val="Arial"/>
      <family val="2"/>
    </font>
    <font>
      <b/>
      <i/>
      <sz val="10"/>
      <color indexed="10"/>
      <name val="Arial"/>
      <family val="2"/>
    </font>
    <font>
      <b/>
      <sz val="10"/>
      <color indexed="8"/>
      <name val="Arial"/>
      <family val="2"/>
    </font>
    <font>
      <sz val="7"/>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bottom/>
    </border>
    <border>
      <left/>
      <right style="thin">
        <color indexed="55"/>
      </right>
      <top/>
      <bottom/>
    </border>
    <border>
      <left style="thin">
        <color indexed="55"/>
      </left>
      <right/>
      <top style="thin">
        <color indexed="55"/>
      </top>
      <bottom style="thin">
        <color indexed="55"/>
      </bottom>
    </border>
    <border>
      <left/>
      <right/>
      <top style="medium">
        <color indexed="55"/>
      </top>
      <bottom/>
    </border>
    <border>
      <left style="thin">
        <color indexed="55"/>
      </left>
      <right/>
      <top/>
      <bottom/>
    </border>
    <border>
      <left/>
      <right/>
      <top/>
      <bottom style="medium">
        <color indexed="55"/>
      </bottom>
    </border>
    <border>
      <left/>
      <right style="thin">
        <color indexed="55"/>
      </right>
      <top style="medium">
        <color indexed="55"/>
      </top>
      <bottom/>
    </border>
    <border>
      <left/>
      <right/>
      <top/>
      <bottom style="double">
        <color indexed="55"/>
      </bottom>
    </border>
    <border>
      <left style="thin">
        <color indexed="55"/>
      </left>
      <right style="thin">
        <color indexed="55"/>
      </right>
      <top/>
      <bottom style="double">
        <color indexed="55"/>
      </bottom>
    </border>
    <border>
      <left style="thin">
        <color indexed="55"/>
      </left>
      <right style="thin">
        <color indexed="55"/>
      </right>
      <top style="medium">
        <color indexed="55"/>
      </top>
      <bottom/>
    </border>
    <border>
      <left/>
      <right/>
      <top style="double">
        <color indexed="55"/>
      </top>
      <bottom/>
    </border>
    <border>
      <left/>
      <right/>
      <top style="thin">
        <color indexed="55"/>
      </top>
      <bottom/>
    </border>
    <border>
      <left style="thin">
        <color indexed="55"/>
      </left>
      <right style="thin">
        <color indexed="55"/>
      </right>
      <top style="thin">
        <color indexed="55"/>
      </top>
      <bottom/>
    </border>
    <border>
      <left/>
      <right/>
      <top style="thin">
        <color indexed="55"/>
      </top>
      <bottom style="thin">
        <color indexed="55"/>
      </bottom>
    </border>
    <border>
      <left/>
      <right style="thin">
        <color indexed="55"/>
      </right>
      <top style="thin">
        <color indexed="55"/>
      </top>
      <bottom style="thin">
        <color indexed="55"/>
      </bottom>
    </border>
    <border>
      <left style="medium">
        <color indexed="55"/>
      </left>
      <right style="thin">
        <color indexed="55"/>
      </right>
      <top style="medium">
        <color indexed="55"/>
      </top>
      <bottom/>
    </border>
    <border>
      <left style="dashed">
        <color indexed="55"/>
      </left>
      <right/>
      <top/>
      <bottom/>
    </border>
    <border>
      <left style="dashed">
        <color indexed="55"/>
      </left>
      <right/>
      <top/>
      <bottom style="thin">
        <color indexed="55"/>
      </bottom>
    </border>
    <border>
      <left/>
      <right/>
      <top/>
      <bottom style="thin">
        <color indexed="55"/>
      </bottom>
    </border>
    <border>
      <left/>
      <right style="dashed">
        <color indexed="55"/>
      </right>
      <top/>
      <bottom style="thin">
        <color indexed="55"/>
      </bottom>
    </border>
    <border>
      <left style="dotted">
        <color indexed="22"/>
      </left>
      <right style="thin">
        <color indexed="22"/>
      </right>
      <top style="thin">
        <color indexed="22"/>
      </top>
      <bottom/>
    </border>
    <border>
      <left style="dotted">
        <color indexed="22"/>
      </left>
      <right style="thin">
        <color indexed="22"/>
      </right>
      <top/>
      <bottom/>
    </border>
    <border>
      <left style="thin">
        <color indexed="22"/>
      </left>
      <right/>
      <top/>
      <bottom/>
    </border>
    <border>
      <left style="dotted">
        <color indexed="22"/>
      </left>
      <right style="thin">
        <color indexed="22"/>
      </right>
      <top/>
      <bottom style="thin">
        <color indexed="22"/>
      </bottom>
    </border>
    <border>
      <left style="thin">
        <color indexed="22"/>
      </left>
      <right/>
      <top style="thin">
        <color indexed="22"/>
      </top>
      <bottom/>
    </border>
    <border>
      <left style="thin">
        <color indexed="22"/>
      </left>
      <right/>
      <top/>
      <bottom style="thin">
        <color indexed="22"/>
      </bottom>
    </border>
    <border>
      <left style="dotted">
        <color indexed="55"/>
      </left>
      <right style="thin">
        <color indexed="55"/>
      </right>
      <top style="thin">
        <color indexed="55"/>
      </top>
      <bottom/>
    </border>
    <border>
      <left style="thin">
        <color indexed="55"/>
      </left>
      <right style="dotted">
        <color indexed="55"/>
      </right>
      <top style="thin">
        <color indexed="55"/>
      </top>
      <bottom/>
    </border>
    <border>
      <left style="thin">
        <color indexed="55"/>
      </left>
      <right style="dotted">
        <color indexed="55"/>
      </right>
      <top/>
      <bottom/>
    </border>
    <border>
      <left style="thin">
        <color indexed="55"/>
      </left>
      <right style="dotted">
        <color indexed="55"/>
      </right>
      <top/>
      <bottom style="thin">
        <color indexed="55"/>
      </bottom>
    </border>
    <border>
      <left/>
      <right/>
      <top/>
      <bottom style="thin">
        <color indexed="22"/>
      </bottom>
    </border>
    <border>
      <left/>
      <right style="thin">
        <color indexed="55"/>
      </right>
      <top/>
      <bottom style="thin">
        <color indexed="55"/>
      </bottom>
    </border>
    <border>
      <left style="thin">
        <color indexed="55"/>
      </left>
      <right style="thin">
        <color indexed="55"/>
      </right>
      <top style="thin">
        <color indexed="55"/>
      </top>
      <bottom style="double">
        <color indexed="55"/>
      </bottom>
    </border>
    <border>
      <left style="thin">
        <color indexed="55"/>
      </left>
      <right style="thin">
        <color indexed="55"/>
      </right>
      <top style="double">
        <color indexed="55"/>
      </top>
      <bottom style="double">
        <color indexed="55"/>
      </bottom>
    </border>
    <border>
      <left style="thin">
        <color indexed="55"/>
      </left>
      <right style="thin">
        <color indexed="55"/>
      </right>
      <top/>
      <bottom style="thin">
        <color indexed="55"/>
      </bottom>
    </border>
    <border>
      <left style="thin">
        <color indexed="55"/>
      </left>
      <right/>
      <top style="thin">
        <color indexed="55"/>
      </top>
      <bottom style="double">
        <color indexed="55"/>
      </bottom>
    </border>
    <border>
      <left/>
      <right style="thin">
        <color indexed="55"/>
      </right>
      <top style="thin">
        <color indexed="55"/>
      </top>
      <bottom style="double">
        <color indexed="55"/>
      </bottom>
    </border>
    <border>
      <left style="thin">
        <color indexed="55"/>
      </left>
      <right/>
      <top style="double">
        <color indexed="55"/>
      </top>
      <bottom style="double">
        <color indexed="55"/>
      </bottom>
    </border>
    <border>
      <left/>
      <right style="thin">
        <color indexed="55"/>
      </right>
      <top style="double">
        <color indexed="55"/>
      </top>
      <bottom style="double">
        <color indexed="55"/>
      </bottom>
    </border>
    <border>
      <left/>
      <right/>
      <top style="thin">
        <color indexed="55"/>
      </top>
      <bottom style="double">
        <color indexed="55"/>
      </bottom>
    </border>
    <border>
      <left style="thin">
        <color indexed="55"/>
      </left>
      <right/>
      <top/>
      <bottom style="thin">
        <color indexed="55"/>
      </bottom>
    </border>
    <border>
      <left style="thin">
        <color indexed="55"/>
      </left>
      <right/>
      <top style="double">
        <color indexed="55"/>
      </top>
      <bottom style="thin">
        <color indexed="55"/>
      </bottom>
    </border>
    <border>
      <left/>
      <right/>
      <top style="double">
        <color indexed="55"/>
      </top>
      <bottom style="thin">
        <color indexed="55"/>
      </bottom>
    </border>
    <border>
      <left/>
      <right style="thin">
        <color indexed="55"/>
      </right>
      <top style="double">
        <color indexed="55"/>
      </top>
      <bottom style="thin">
        <color indexed="55"/>
      </bottom>
    </border>
    <border>
      <left style="thin">
        <color indexed="22"/>
      </left>
      <right style="thin">
        <color indexed="22"/>
      </right>
      <top style="dashed">
        <color indexed="22"/>
      </top>
      <bottom style="thin">
        <color indexed="22"/>
      </bottom>
    </border>
    <border>
      <left style="thin">
        <color indexed="22"/>
      </left>
      <right style="thin">
        <color indexed="22"/>
      </right>
      <top/>
      <bottom/>
    </border>
    <border>
      <left style="thin">
        <color indexed="22"/>
      </left>
      <right style="thin">
        <color indexed="22"/>
      </right>
      <top/>
      <bottom style="thin">
        <color indexed="22"/>
      </bottom>
    </border>
    <border>
      <left style="thin">
        <color indexed="22"/>
      </left>
      <right style="thin">
        <color indexed="22"/>
      </right>
      <top style="thin">
        <color indexed="22"/>
      </top>
      <bottom style="dashed">
        <color indexed="22"/>
      </bottom>
    </border>
    <border>
      <left style="thin">
        <color indexed="22"/>
      </left>
      <right style="thin">
        <color indexed="22"/>
      </right>
      <top style="thin">
        <color indexed="22"/>
      </top>
      <bottom/>
    </border>
    <border>
      <left style="thin">
        <color indexed="55"/>
      </left>
      <right style="thin">
        <color indexed="55"/>
      </right>
      <top style="double">
        <color indexed="55"/>
      </top>
      <bottom style="thin">
        <color indexed="55"/>
      </bottom>
    </border>
    <border>
      <left style="medium">
        <color indexed="55"/>
      </left>
      <right style="thin">
        <color indexed="55"/>
      </right>
      <top/>
      <bottom style="double">
        <color indexed="55"/>
      </bottom>
    </border>
    <border>
      <left style="medium">
        <color indexed="55"/>
      </left>
      <right style="thin">
        <color indexed="55"/>
      </right>
      <top/>
      <bottom/>
    </border>
    <border>
      <left style="dotted">
        <color indexed="55"/>
      </left>
      <right style="thin">
        <color indexed="55"/>
      </right>
      <top/>
      <bottom/>
    </border>
    <border>
      <left style="dotted">
        <color indexed="55"/>
      </left>
      <right style="thin">
        <color indexed="55"/>
      </right>
      <top/>
      <bottom style="thin">
        <color indexed="55"/>
      </bottom>
    </border>
    <border>
      <left style="dashed">
        <color indexed="55"/>
      </left>
      <right/>
      <top style="dashed">
        <color indexed="55"/>
      </top>
      <bottom/>
    </border>
    <border>
      <left/>
      <right/>
      <top style="dashed">
        <color indexed="55"/>
      </top>
      <bottom/>
    </border>
    <border>
      <left/>
      <right/>
      <top style="double">
        <color indexed="55"/>
      </top>
      <bottom style="double">
        <color indexed="55"/>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7">
    <xf numFmtId="0" fontId="0" fillId="0" borderId="0" xfId="0" applyAlignment="1">
      <alignment/>
    </xf>
    <xf numFmtId="0" fontId="3" fillId="0" borderId="0" xfId="0" applyFont="1" applyBorder="1" applyAlignment="1" applyProtection="1">
      <alignment vertical="center"/>
      <protection/>
    </xf>
    <xf numFmtId="0" fontId="3" fillId="0" borderId="0" xfId="0" applyFont="1" applyAlignment="1">
      <alignment/>
    </xf>
    <xf numFmtId="0" fontId="3" fillId="0" borderId="1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Continuous" vertic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left" vertical="center"/>
      <protection/>
    </xf>
    <xf numFmtId="3" fontId="3" fillId="0" borderId="13"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indent="2"/>
      <protection/>
    </xf>
    <xf numFmtId="0" fontId="3" fillId="0" borderId="14" xfId="0" applyFont="1" applyBorder="1" applyAlignment="1">
      <alignment/>
    </xf>
    <xf numFmtId="0" fontId="3" fillId="0" borderId="15" xfId="0" applyFont="1" applyFill="1" applyBorder="1" applyAlignment="1" applyProtection="1">
      <alignment horizontal="center" vertical="center" wrapText="1"/>
      <protection/>
    </xf>
    <xf numFmtId="3" fontId="3" fillId="0" borderId="0" xfId="0" applyNumberFormat="1" applyFont="1" applyBorder="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38" fontId="3" fillId="0" borderId="15" xfId="0" applyNumberFormat="1" applyFont="1" applyFill="1" applyBorder="1" applyAlignment="1" applyProtection="1">
      <alignment horizontal="center" vertical="center"/>
      <protection/>
    </xf>
    <xf numFmtId="38" fontId="3" fillId="0" borderId="0" xfId="0" applyNumberFormat="1" applyFont="1" applyFill="1" applyBorder="1" applyAlignment="1" applyProtection="1">
      <alignment horizontal="center" vertical="center"/>
      <protection/>
    </xf>
    <xf numFmtId="38" fontId="3" fillId="0" borderId="0" xfId="0" applyNumberFormat="1" applyFont="1" applyBorder="1" applyAlignment="1" applyProtection="1">
      <alignment horizontal="center" vertical="center"/>
      <protection/>
    </xf>
    <xf numFmtId="164" fontId="3" fillId="0" borderId="0" xfId="0" applyNumberFormat="1" applyFont="1" applyBorder="1" applyAlignment="1" applyProtection="1">
      <alignment horizontal="center" vertical="center"/>
      <protection/>
    </xf>
    <xf numFmtId="0" fontId="8" fillId="0" borderId="0" xfId="0" applyFont="1" applyAlignment="1" applyProtection="1">
      <alignment/>
      <protection/>
    </xf>
    <xf numFmtId="38" fontId="3" fillId="0" borderId="0" xfId="0" applyNumberFormat="1" applyFont="1" applyBorder="1" applyAlignment="1" applyProtection="1">
      <alignment horizontal="left" vertical="center" indent="4"/>
      <protection/>
    </xf>
    <xf numFmtId="0" fontId="3" fillId="0" borderId="0" xfId="0" applyFont="1" applyBorder="1" applyAlignment="1" applyProtection="1">
      <alignment vertical="center" wrapText="1"/>
      <protection/>
    </xf>
    <xf numFmtId="0" fontId="3" fillId="0" borderId="0" xfId="0" applyFont="1" applyAlignment="1" applyProtection="1">
      <alignment wrapText="1"/>
      <protection/>
    </xf>
    <xf numFmtId="0" fontId="3" fillId="0" borderId="0" xfId="0" applyFont="1" applyAlignment="1" applyProtection="1">
      <alignment/>
      <protection/>
    </xf>
    <xf numFmtId="0" fontId="3" fillId="0" borderId="0" xfId="0" applyFont="1" applyAlignment="1">
      <alignment horizontal="right" vertical="top"/>
    </xf>
    <xf numFmtId="0" fontId="3" fillId="0" borderId="0" xfId="0" applyFont="1" applyBorder="1" applyAlignment="1">
      <alignment horizontal="left" vertical="center"/>
    </xf>
    <xf numFmtId="0" fontId="3" fillId="0" borderId="14" xfId="0" applyFont="1" applyBorder="1" applyAlignment="1">
      <alignment horizontal="left" textRotation="180"/>
    </xf>
    <xf numFmtId="166" fontId="6" fillId="0" borderId="16" xfId="0" applyNumberFormat="1" applyFont="1" applyBorder="1" applyAlignment="1">
      <alignment horizontal="left"/>
    </xf>
    <xf numFmtId="0" fontId="3" fillId="0" borderId="16" xfId="0" applyFont="1" applyBorder="1" applyAlignment="1">
      <alignment horizontal="left" textRotation="180"/>
    </xf>
    <xf numFmtId="0" fontId="3" fillId="0" borderId="16" xfId="0" applyFont="1" applyBorder="1" applyAlignment="1">
      <alignment/>
    </xf>
    <xf numFmtId="0" fontId="8" fillId="0" borderId="17" xfId="0" applyFont="1" applyBorder="1" applyAlignment="1">
      <alignment horizontal="center"/>
    </xf>
    <xf numFmtId="0" fontId="8" fillId="0" borderId="11" xfId="0" applyFont="1" applyBorder="1" applyAlignment="1">
      <alignment horizontal="center"/>
    </xf>
    <xf numFmtId="0" fontId="3" fillId="0" borderId="0" xfId="0" applyFont="1" applyBorder="1" applyAlignment="1" applyProtection="1">
      <alignment/>
      <protection locked="0"/>
    </xf>
    <xf numFmtId="0" fontId="3" fillId="0" borderId="11" xfId="0" applyFont="1" applyBorder="1" applyAlignment="1" applyProtection="1">
      <alignment/>
      <protection locked="0"/>
    </xf>
    <xf numFmtId="0" fontId="3" fillId="0" borderId="0" xfId="0" applyFont="1" applyBorder="1" applyAlignment="1" applyProtection="1">
      <alignment horizontal="left" indent="1"/>
      <protection locked="0"/>
    </xf>
    <xf numFmtId="49" fontId="3" fillId="0" borderId="0" xfId="0" applyNumberFormat="1" applyFont="1" applyBorder="1" applyAlignment="1" applyProtection="1">
      <alignment horizontal="left" indent="1"/>
      <protection locked="0"/>
    </xf>
    <xf numFmtId="0" fontId="3" fillId="0" borderId="18" xfId="0" applyFont="1" applyBorder="1" applyAlignment="1" applyProtection="1">
      <alignment horizontal="left" indent="1"/>
      <protection locked="0"/>
    </xf>
    <xf numFmtId="0" fontId="3" fillId="0" borderId="19" xfId="0" applyFont="1" applyBorder="1" applyAlignment="1" applyProtection="1">
      <alignment/>
      <protection locked="0"/>
    </xf>
    <xf numFmtId="0" fontId="8" fillId="0" borderId="20" xfId="0" applyFont="1" applyBorder="1" applyAlignment="1">
      <alignment horizontal="center"/>
    </xf>
    <xf numFmtId="0" fontId="3" fillId="0" borderId="11" xfId="0" applyFont="1" applyBorder="1" applyAlignment="1">
      <alignment/>
    </xf>
    <xf numFmtId="0" fontId="3" fillId="0" borderId="15" xfId="0" applyFont="1" applyBorder="1" applyAlignment="1">
      <alignment/>
    </xf>
    <xf numFmtId="49" fontId="3" fillId="0" borderId="11" xfId="0" applyNumberFormat="1" applyFont="1" applyBorder="1" applyAlignment="1" applyProtection="1">
      <alignment horizontal="left"/>
      <protection locked="0"/>
    </xf>
    <xf numFmtId="0" fontId="8" fillId="0" borderId="11" xfId="0" applyFont="1" applyBorder="1" applyAlignment="1">
      <alignment horizontal="left"/>
    </xf>
    <xf numFmtId="49" fontId="3" fillId="0" borderId="19" xfId="0" applyNumberFormat="1" applyFont="1" applyBorder="1" applyAlignment="1" applyProtection="1">
      <alignment horizontal="left"/>
      <protection locked="0"/>
    </xf>
    <xf numFmtId="0" fontId="3" fillId="0" borderId="19" xfId="0" applyFont="1" applyBorder="1" applyAlignment="1">
      <alignment/>
    </xf>
    <xf numFmtId="49" fontId="3" fillId="0" borderId="21" xfId="0" applyNumberFormat="1" applyFont="1" applyBorder="1" applyAlignment="1" applyProtection="1">
      <alignment horizontal="left"/>
      <protection locked="0"/>
    </xf>
    <xf numFmtId="0" fontId="3" fillId="0" borderId="21" xfId="0" applyFont="1" applyBorder="1" applyAlignment="1">
      <alignment/>
    </xf>
    <xf numFmtId="0" fontId="3" fillId="0" borderId="0" xfId="0" applyFont="1" applyAlignment="1">
      <alignment/>
    </xf>
    <xf numFmtId="0" fontId="3" fillId="0" borderId="22" xfId="56" applyFont="1" applyBorder="1" applyAlignment="1">
      <alignment horizontal="left" vertical="center" wrapText="1"/>
      <protection/>
    </xf>
    <xf numFmtId="0" fontId="3" fillId="0" borderId="23" xfId="56" applyFont="1" applyBorder="1" applyAlignment="1">
      <alignment horizontal="center" vertical="center"/>
      <protection/>
    </xf>
    <xf numFmtId="0" fontId="3" fillId="0" borderId="0" xfId="56" applyFont="1" applyBorder="1">
      <alignment/>
      <protection/>
    </xf>
    <xf numFmtId="38" fontId="3" fillId="33" borderId="10" xfId="56" applyNumberFormat="1" applyFont="1" applyFill="1" applyBorder="1" applyAlignment="1">
      <alignment horizontal="left" vertical="top"/>
      <protection/>
    </xf>
    <xf numFmtId="38" fontId="3" fillId="33" borderId="10" xfId="56" applyNumberFormat="1" applyFont="1" applyFill="1" applyBorder="1" applyAlignment="1">
      <alignment horizontal="right" vertical="top"/>
      <protection/>
    </xf>
    <xf numFmtId="0" fontId="3" fillId="0" borderId="0" xfId="56" applyFont="1" applyFill="1" applyBorder="1" applyAlignment="1">
      <alignment vertical="top" wrapText="1"/>
      <protection/>
    </xf>
    <xf numFmtId="0" fontId="3" fillId="0" borderId="24" xfId="56" applyFont="1" applyBorder="1" applyAlignment="1">
      <alignment vertical="center" wrapText="1"/>
      <protection/>
    </xf>
    <xf numFmtId="0" fontId="3" fillId="0" borderId="10" xfId="56" applyFont="1" applyBorder="1" applyAlignment="1">
      <alignment vertical="center" wrapText="1"/>
      <protection/>
    </xf>
    <xf numFmtId="0" fontId="3" fillId="0" borderId="0" xfId="56" applyFont="1" applyBorder="1" applyAlignment="1">
      <alignment vertical="top" wrapText="1"/>
      <protection/>
    </xf>
    <xf numFmtId="0" fontId="3" fillId="0" borderId="24"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24" xfId="56" applyFont="1" applyBorder="1" applyAlignment="1">
      <alignment horizontal="left" vertical="center"/>
      <protection/>
    </xf>
    <xf numFmtId="0" fontId="3" fillId="0" borderId="10" xfId="56" applyFont="1" applyBorder="1" applyAlignment="1">
      <alignment horizontal="center" vertical="center"/>
      <protection/>
    </xf>
    <xf numFmtId="0" fontId="3" fillId="0" borderId="24" xfId="56" applyFont="1" applyBorder="1" applyAlignment="1">
      <alignment vertical="center"/>
      <protection/>
    </xf>
    <xf numFmtId="0" fontId="3" fillId="0" borderId="0" xfId="57" applyFont="1" applyBorder="1" applyAlignment="1">
      <alignment vertical="center" wrapText="1"/>
      <protection/>
    </xf>
    <xf numFmtId="0" fontId="3" fillId="0" borderId="24" xfId="57" applyFont="1" applyBorder="1" applyAlignment="1">
      <alignment vertical="center" wrapText="1"/>
      <protection/>
    </xf>
    <xf numFmtId="0" fontId="3" fillId="0" borderId="10" xfId="57" applyFont="1" applyBorder="1" applyAlignment="1">
      <alignment horizontal="center" vertical="center" wrapText="1"/>
      <protection/>
    </xf>
    <xf numFmtId="0" fontId="3" fillId="0" borderId="24" xfId="57" applyFont="1" applyBorder="1" applyAlignment="1">
      <alignment horizontal="left" vertical="center" wrapText="1"/>
      <protection/>
    </xf>
    <xf numFmtId="0" fontId="3" fillId="0" borderId="24" xfId="57" applyFont="1" applyBorder="1" applyAlignment="1">
      <alignment vertical="center"/>
      <protection/>
    </xf>
    <xf numFmtId="0" fontId="3" fillId="0" borderId="10" xfId="57" applyFont="1" applyBorder="1" applyAlignment="1">
      <alignment horizontal="center" vertical="center"/>
      <protection/>
    </xf>
    <xf numFmtId="0" fontId="3" fillId="0" borderId="25" xfId="59" applyFont="1" applyBorder="1" applyAlignment="1">
      <alignment horizontal="center" vertical="center"/>
      <protection/>
    </xf>
    <xf numFmtId="0" fontId="9" fillId="0" borderId="0" xfId="56" applyFont="1" applyBorder="1">
      <alignment/>
      <protection/>
    </xf>
    <xf numFmtId="3" fontId="3" fillId="0" borderId="0" xfId="56" applyNumberFormat="1" applyFont="1" applyBorder="1">
      <alignment/>
      <protection/>
    </xf>
    <xf numFmtId="0" fontId="3" fillId="0" borderId="15" xfId="0" applyFont="1" applyBorder="1" applyAlignment="1">
      <alignment/>
    </xf>
    <xf numFmtId="0" fontId="14" fillId="0" borderId="0" xfId="0" applyFont="1" applyBorder="1" applyAlignment="1" applyProtection="1">
      <alignment horizontal="left" vertical="center"/>
      <protection/>
    </xf>
    <xf numFmtId="0" fontId="3" fillId="0" borderId="1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5"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0" xfId="0" applyFont="1" applyBorder="1" applyAlignment="1">
      <alignment horizontal="left" vertical="center"/>
    </xf>
    <xf numFmtId="0" fontId="6" fillId="0" borderId="0"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vertical="center" wrapText="1"/>
      <protection/>
    </xf>
    <xf numFmtId="0" fontId="3" fillId="0" borderId="25"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0" fillId="0" borderId="0" xfId="0" applyFont="1" applyBorder="1" applyAlignment="1">
      <alignment horizontal="left" vertical="center"/>
    </xf>
    <xf numFmtId="0" fontId="7" fillId="0" borderId="0" xfId="0" applyFont="1" applyBorder="1" applyAlignment="1" applyProtection="1">
      <alignment horizontal="left"/>
      <protection/>
    </xf>
    <xf numFmtId="0" fontId="8" fillId="0" borderId="26" xfId="0" applyFont="1" applyBorder="1" applyAlignment="1">
      <alignment horizontal="center"/>
    </xf>
    <xf numFmtId="0" fontId="0" fillId="0" borderId="0" xfId="0" applyAlignment="1">
      <alignment horizontal="left" indent="1"/>
    </xf>
    <xf numFmtId="0" fontId="10" fillId="0" borderId="0" xfId="52" applyFont="1" applyBorder="1" applyAlignment="1" applyProtection="1">
      <alignment horizontal="center" vertical="center"/>
      <protection/>
    </xf>
    <xf numFmtId="164" fontId="3" fillId="0" borderId="13" xfId="0" applyNumberFormat="1" applyFont="1" applyBorder="1" applyAlignment="1" applyProtection="1">
      <alignment horizontal="left" vertical="center"/>
      <protection/>
    </xf>
    <xf numFmtId="3" fontId="3" fillId="0" borderId="25" xfId="0" applyNumberFormat="1" applyFont="1" applyBorder="1" applyAlignment="1" applyProtection="1">
      <alignment horizontal="left" vertical="center"/>
      <protection/>
    </xf>
    <xf numFmtId="164" fontId="3" fillId="0" borderId="25" xfId="0" applyNumberFormat="1"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25" xfId="0" applyFont="1" applyBorder="1" applyAlignment="1" applyProtection="1">
      <alignment horizontal="left" vertical="center"/>
      <protection/>
    </xf>
    <xf numFmtId="166" fontId="6" fillId="0" borderId="0" xfId="0" applyNumberFormat="1" applyFont="1" applyBorder="1" applyAlignment="1">
      <alignment horizontal="left" vertical="center" indent="1"/>
    </xf>
    <xf numFmtId="0" fontId="3" fillId="0" borderId="0" xfId="0" applyFont="1" applyAlignment="1" applyProtection="1">
      <alignment horizontal="right"/>
      <protection/>
    </xf>
    <xf numFmtId="0" fontId="3" fillId="0" borderId="0" xfId="0" applyFont="1" applyAlignment="1" applyProtection="1">
      <alignment horizontal="right"/>
      <protection/>
    </xf>
    <xf numFmtId="0" fontId="3" fillId="0" borderId="0" xfId="56" applyFont="1" applyFill="1" applyBorder="1">
      <alignment/>
      <protection/>
    </xf>
    <xf numFmtId="38" fontId="3" fillId="0" borderId="0" xfId="57" applyNumberFormat="1" applyFont="1" applyFill="1" applyBorder="1" applyAlignment="1" applyProtection="1">
      <alignment horizontal="centerContinuous" vertical="center"/>
      <protection/>
    </xf>
    <xf numFmtId="0" fontId="3" fillId="0" borderId="0" xfId="56" applyFont="1" applyFill="1" applyBorder="1" applyAlignment="1">
      <alignment horizontal="centerContinuous" vertical="center"/>
      <protection/>
    </xf>
    <xf numFmtId="0" fontId="3" fillId="0" borderId="0" xfId="57" applyFont="1" applyFill="1" applyBorder="1" applyAlignment="1">
      <alignment horizontal="centerContinuous" vertical="center"/>
      <protection/>
    </xf>
    <xf numFmtId="0" fontId="0" fillId="0" borderId="27" xfId="0" applyBorder="1" applyAlignment="1">
      <alignment horizontal="left" vertical="center" wrapText="1"/>
    </xf>
    <xf numFmtId="0" fontId="0" fillId="0" borderId="0" xfId="0" applyBorder="1" applyAlignment="1">
      <alignment horizontal="left" vertical="center" wrapText="1"/>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0" xfId="0" applyFont="1" applyBorder="1" applyAlignment="1" applyProtection="1">
      <alignment horizontal="left" vertical="center" indent="10"/>
      <protection/>
    </xf>
    <xf numFmtId="0" fontId="3" fillId="0" borderId="29" xfId="0" applyFont="1" applyBorder="1" applyAlignment="1" applyProtection="1">
      <alignment horizontal="left" vertical="center" indent="10"/>
      <protection/>
    </xf>
    <xf numFmtId="0" fontId="3" fillId="0" borderId="0" xfId="0" applyFont="1" applyBorder="1" applyAlignment="1" applyProtection="1">
      <alignment horizontal="center" vertical="top"/>
      <protection/>
    </xf>
    <xf numFmtId="37" fontId="3"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0" fontId="0" fillId="0" borderId="0" xfId="0" applyAlignment="1" applyProtection="1">
      <alignment/>
      <protection locked="0"/>
    </xf>
    <xf numFmtId="0" fontId="7" fillId="0" borderId="0" xfId="0" applyFont="1" applyAlignment="1" applyProtection="1">
      <alignment horizontal="left" vertical="center"/>
      <protection locked="0"/>
    </xf>
    <xf numFmtId="0" fontId="0" fillId="0" borderId="0" xfId="0" applyBorder="1" applyAlignment="1" applyProtection="1">
      <alignment/>
      <protection locked="0"/>
    </xf>
    <xf numFmtId="4" fontId="8" fillId="0" borderId="31" xfId="0" applyNumberFormat="1" applyFont="1" applyBorder="1" applyAlignment="1" applyProtection="1">
      <alignment horizontal="left" vertical="center"/>
      <protection locked="0"/>
    </xf>
    <xf numFmtId="38" fontId="3" fillId="0" borderId="32" xfId="0" applyNumberFormat="1" applyFont="1" applyBorder="1" applyAlignment="1" applyProtection="1">
      <alignment/>
      <protection locked="0"/>
    </xf>
    <xf numFmtId="0" fontId="3" fillId="0" borderId="33" xfId="0" applyFont="1" applyBorder="1" applyAlignment="1" applyProtection="1">
      <alignment horizontal="left" vertical="center" indent="1"/>
      <protection locked="0"/>
    </xf>
    <xf numFmtId="38" fontId="3" fillId="0" borderId="34" xfId="0" applyNumberFormat="1" applyFont="1" applyBorder="1" applyAlignment="1" applyProtection="1">
      <alignment/>
      <protection locked="0"/>
    </xf>
    <xf numFmtId="0" fontId="8" fillId="0" borderId="35" xfId="0" applyFont="1" applyBorder="1" applyAlignment="1" applyProtection="1">
      <alignment horizontal="left" vertical="center" indent="1"/>
      <protection locked="0"/>
    </xf>
    <xf numFmtId="0" fontId="3" fillId="0" borderId="36" xfId="0" applyFont="1" applyBorder="1" applyAlignment="1" applyProtection="1">
      <alignment horizontal="left" vertical="center" indent="1"/>
      <protection locked="0"/>
    </xf>
    <xf numFmtId="0" fontId="20" fillId="0" borderId="0" xfId="0" applyFont="1" applyAlignment="1" applyProtection="1">
      <alignment/>
      <protection locked="0"/>
    </xf>
    <xf numFmtId="0" fontId="21" fillId="0" borderId="0" xfId="0" applyFont="1" applyAlignment="1" applyProtection="1">
      <alignment horizontal="left" vertical="center"/>
      <protection locked="0"/>
    </xf>
    <xf numFmtId="0" fontId="22" fillId="0" borderId="0" xfId="0" applyFont="1" applyAlignment="1">
      <alignment/>
    </xf>
    <xf numFmtId="0" fontId="23" fillId="0" borderId="0" xfId="0" applyFont="1" applyAlignment="1" applyProtection="1">
      <alignment horizontal="left" vertical="center"/>
      <protection locked="0"/>
    </xf>
    <xf numFmtId="0" fontId="21" fillId="0" borderId="0" xfId="0" applyNumberFormat="1" applyFont="1" applyAlignment="1" applyProtection="1">
      <alignment horizontal="left" vertical="center"/>
      <protection locked="0"/>
    </xf>
    <xf numFmtId="166" fontId="21" fillId="0" borderId="0" xfId="0" applyNumberFormat="1" applyFont="1" applyAlignment="1" applyProtection="1">
      <alignment horizontal="left" vertical="center"/>
      <protection locked="0"/>
    </xf>
    <xf numFmtId="0" fontId="15" fillId="0" borderId="0" xfId="0" applyFont="1" applyAlignment="1" applyProtection="1">
      <alignment/>
      <protection locked="0"/>
    </xf>
    <xf numFmtId="166" fontId="15" fillId="0" borderId="0" xfId="0" applyNumberFormat="1" applyFont="1" applyAlignment="1" applyProtection="1">
      <alignment horizontal="left" vertical="center"/>
      <protection locked="0"/>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center" indent="1"/>
      <protection locked="0"/>
    </xf>
    <xf numFmtId="4" fontId="8" fillId="0" borderId="31" xfId="0" applyNumberFormat="1" applyFont="1" applyBorder="1" applyAlignment="1" applyProtection="1">
      <alignment horizontal="center" vertical="center"/>
      <protection locked="0"/>
    </xf>
    <xf numFmtId="0" fontId="8" fillId="0" borderId="37"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35" xfId="0" applyFont="1" applyBorder="1" applyAlignment="1" applyProtection="1">
      <alignment horizontal="center" vertical="center"/>
      <protection locked="0"/>
    </xf>
    <xf numFmtId="0" fontId="0" fillId="0" borderId="0" xfId="0" applyAlignment="1" applyProtection="1">
      <alignment horizontal="center"/>
      <protection locked="0"/>
    </xf>
    <xf numFmtId="166" fontId="15" fillId="0" borderId="0" xfId="0" applyNumberFormat="1" applyFont="1" applyAlignment="1" applyProtection="1">
      <alignment horizontal="left"/>
      <protection locked="0"/>
    </xf>
    <xf numFmtId="0" fontId="3" fillId="0" borderId="0" xfId="0" applyFont="1" applyAlignment="1" applyProtection="1">
      <alignment/>
      <protection locked="0"/>
    </xf>
    <xf numFmtId="0" fontId="3" fillId="0" borderId="39" xfId="0" applyFont="1" applyBorder="1" applyAlignment="1" applyProtection="1">
      <alignment/>
      <protection locked="0"/>
    </xf>
    <xf numFmtId="0" fontId="3" fillId="0" borderId="40" xfId="0" applyFont="1" applyBorder="1" applyAlignment="1" applyProtection="1">
      <alignment/>
      <protection locked="0"/>
    </xf>
    <xf numFmtId="0" fontId="3" fillId="0" borderId="41" xfId="0" applyFont="1" applyBorder="1" applyAlignment="1" applyProtection="1">
      <alignment/>
      <protection locked="0"/>
    </xf>
    <xf numFmtId="38" fontId="24" fillId="0" borderId="0" xfId="0" applyNumberFormat="1" applyFont="1" applyAlignment="1" applyProtection="1">
      <alignment horizontal="right" vertical="center"/>
      <protection/>
    </xf>
    <xf numFmtId="3" fontId="24" fillId="0" borderId="0" xfId="0" applyNumberFormat="1" applyFont="1" applyAlignment="1" applyProtection="1">
      <alignment horizontal="right" vertical="center"/>
      <protection/>
    </xf>
    <xf numFmtId="0" fontId="25" fillId="0" borderId="0" xfId="0" applyFont="1" applyAlignment="1" applyProtection="1">
      <alignment/>
      <protection locked="0"/>
    </xf>
    <xf numFmtId="0" fontId="20" fillId="0" borderId="0" xfId="0" applyFont="1" applyAlignment="1" applyProtection="1">
      <alignment/>
      <protection/>
    </xf>
    <xf numFmtId="0" fontId="0" fillId="0" borderId="0" xfId="0" applyAlignment="1" applyProtection="1">
      <alignment/>
      <protection/>
    </xf>
    <xf numFmtId="0" fontId="12" fillId="0" borderId="0" xfId="0" applyFont="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5" fillId="0" borderId="0" xfId="0" applyFont="1" applyAlignment="1" applyProtection="1">
      <alignment horizontal="left" vertical="top"/>
      <protection/>
    </xf>
    <xf numFmtId="0" fontId="5" fillId="0" borderId="0" xfId="0" applyFont="1" applyAlignment="1" applyProtection="1">
      <alignment horizontal="center" vertical="top"/>
      <protection/>
    </xf>
    <xf numFmtId="0" fontId="12" fillId="0" borderId="0" xfId="0" applyFont="1" applyAlignment="1" applyProtection="1">
      <alignment horizontal="left"/>
      <protection/>
    </xf>
    <xf numFmtId="0" fontId="7" fillId="0" borderId="0" xfId="0" applyFont="1" applyAlignment="1" applyProtection="1">
      <alignment horizontal="left"/>
      <protection/>
    </xf>
    <xf numFmtId="0" fontId="3" fillId="0" borderId="0" xfId="0" applyFont="1" applyAlignment="1" applyProtection="1">
      <alignment horizontal="left"/>
      <protection/>
    </xf>
    <xf numFmtId="0" fontId="11" fillId="0" borderId="0" xfId="0" applyFont="1" applyAlignment="1" applyProtection="1">
      <alignment/>
      <protection/>
    </xf>
    <xf numFmtId="0" fontId="7" fillId="0" borderId="0" xfId="0" applyFont="1" applyAlignment="1" applyProtection="1">
      <alignment/>
      <protection/>
    </xf>
    <xf numFmtId="0" fontId="3" fillId="0" borderId="13" xfId="0" applyFont="1" applyBorder="1" applyAlignment="1" applyProtection="1">
      <alignment vertical="top"/>
      <protection/>
    </xf>
    <xf numFmtId="0" fontId="3" fillId="0" borderId="25" xfId="0" applyFont="1" applyBorder="1" applyAlignment="1" applyProtection="1">
      <alignment vertical="top" wrapText="1"/>
      <protection/>
    </xf>
    <xf numFmtId="0" fontId="3" fillId="0" borderId="10" xfId="0" applyFont="1" applyBorder="1" applyAlignment="1" applyProtection="1">
      <alignment horizontal="center" vertical="center" wrapText="1"/>
      <protection/>
    </xf>
    <xf numFmtId="0" fontId="3" fillId="0" borderId="42" xfId="0" applyFont="1" applyBorder="1" applyAlignment="1" applyProtection="1">
      <alignment horizontal="center" vertical="top" wrapText="1"/>
      <protection/>
    </xf>
    <xf numFmtId="0" fontId="3" fillId="0" borderId="0" xfId="0" applyFont="1" applyBorder="1" applyAlignment="1" applyProtection="1">
      <alignment vertical="top" wrapText="1"/>
      <protection/>
    </xf>
    <xf numFmtId="38" fontId="3"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protection/>
    </xf>
    <xf numFmtId="38" fontId="3" fillId="33" borderId="11" xfId="58" applyNumberFormat="1" applyFont="1" applyFill="1" applyBorder="1" applyAlignment="1">
      <alignment/>
      <protection/>
    </xf>
    <xf numFmtId="165" fontId="3" fillId="0" borderId="22" xfId="0" applyNumberFormat="1" applyFont="1" applyBorder="1" applyAlignment="1" applyProtection="1">
      <alignment horizontal="right" vertical="center" indent="4"/>
      <protection/>
    </xf>
    <xf numFmtId="37" fontId="3" fillId="0" borderId="0" xfId="0" applyNumberFormat="1" applyFont="1" applyBorder="1" applyAlignment="1" applyProtection="1">
      <alignment horizontal="right" vertical="center"/>
      <protection/>
    </xf>
    <xf numFmtId="38" fontId="12" fillId="0" borderId="10" xfId="56" applyNumberFormat="1" applyFont="1" applyBorder="1" applyAlignment="1" applyProtection="1">
      <alignment horizontal="right"/>
      <protection locked="0"/>
    </xf>
    <xf numFmtId="38" fontId="12" fillId="0" borderId="25" xfId="56" applyNumberFormat="1" applyFont="1" applyBorder="1" applyAlignment="1" applyProtection="1">
      <alignment horizontal="right"/>
      <protection locked="0"/>
    </xf>
    <xf numFmtId="38" fontId="12" fillId="34" borderId="43" xfId="57" applyNumberFormat="1" applyFont="1" applyFill="1" applyBorder="1" applyAlignment="1" applyProtection="1">
      <alignment horizontal="right"/>
      <protection/>
    </xf>
    <xf numFmtId="38" fontId="12" fillId="33" borderId="11" xfId="57" applyNumberFormat="1" applyFont="1" applyFill="1" applyBorder="1" applyAlignment="1">
      <alignment horizontal="right"/>
      <protection/>
    </xf>
    <xf numFmtId="38" fontId="12" fillId="33" borderId="11" xfId="57" applyNumberFormat="1" applyFont="1" applyFill="1" applyBorder="1" applyAlignment="1" applyProtection="1">
      <alignment horizontal="right"/>
      <protection/>
    </xf>
    <xf numFmtId="38" fontId="12" fillId="0" borderId="10" xfId="57" applyNumberFormat="1" applyFont="1" applyBorder="1" applyAlignment="1" applyProtection="1">
      <alignment horizontal="right"/>
      <protection locked="0"/>
    </xf>
    <xf numFmtId="38" fontId="12" fillId="0" borderId="10" xfId="57" applyNumberFormat="1" applyFont="1" applyFill="1" applyBorder="1" applyAlignment="1" applyProtection="1">
      <alignment horizontal="right"/>
      <protection locked="0"/>
    </xf>
    <xf numFmtId="38" fontId="12" fillId="0" borderId="11" xfId="57" applyNumberFormat="1" applyFont="1" applyBorder="1" applyAlignment="1" applyProtection="1">
      <alignment horizontal="right"/>
      <protection locked="0"/>
    </xf>
    <xf numFmtId="38" fontId="12" fillId="0" borderId="10" xfId="58" applyNumberFormat="1" applyFont="1" applyBorder="1" applyAlignment="1" applyProtection="1">
      <alignment horizontal="right"/>
      <protection locked="0"/>
    </xf>
    <xf numFmtId="38" fontId="12" fillId="33" borderId="10" xfId="58" applyNumberFormat="1" applyFont="1" applyFill="1" applyBorder="1" applyAlignment="1" applyProtection="1">
      <alignment horizontal="right"/>
      <protection/>
    </xf>
    <xf numFmtId="38" fontId="12" fillId="0" borderId="10" xfId="58" applyNumberFormat="1" applyFont="1" applyFill="1" applyBorder="1" applyAlignment="1" applyProtection="1">
      <alignment horizontal="right"/>
      <protection locked="0"/>
    </xf>
    <xf numFmtId="38" fontId="12" fillId="34" borderId="43" xfId="58" applyNumberFormat="1" applyFont="1" applyFill="1" applyBorder="1" applyAlignment="1" applyProtection="1">
      <alignment horizontal="right"/>
      <protection/>
    </xf>
    <xf numFmtId="38" fontId="12" fillId="0" borderId="11" xfId="58" applyNumberFormat="1" applyFont="1" applyBorder="1" applyAlignment="1" applyProtection="1">
      <alignment horizontal="right"/>
      <protection locked="0"/>
    </xf>
    <xf numFmtId="38" fontId="12" fillId="33" borderId="11" xfId="58" applyNumberFormat="1" applyFont="1" applyFill="1" applyBorder="1" applyAlignment="1" applyProtection="1">
      <alignment horizontal="right"/>
      <protection/>
    </xf>
    <xf numFmtId="38" fontId="12" fillId="34" borderId="44" xfId="58" applyNumberFormat="1" applyFont="1" applyFill="1" applyBorder="1" applyAlignment="1" applyProtection="1">
      <alignment horizontal="right"/>
      <protection/>
    </xf>
    <xf numFmtId="38" fontId="12" fillId="33" borderId="11" xfId="58" applyNumberFormat="1" applyFont="1" applyFill="1" applyBorder="1" applyAlignment="1">
      <alignment horizontal="right"/>
      <protection/>
    </xf>
    <xf numFmtId="38" fontId="12" fillId="34" borderId="11" xfId="58" applyNumberFormat="1" applyFont="1" applyFill="1" applyBorder="1" applyAlignment="1" applyProtection="1">
      <alignment horizontal="right"/>
      <protection/>
    </xf>
    <xf numFmtId="38" fontId="12" fillId="33" borderId="45" xfId="58" applyNumberFormat="1" applyFont="1" applyFill="1" applyBorder="1" applyAlignment="1" applyProtection="1">
      <alignment horizontal="right"/>
      <protection/>
    </xf>
    <xf numFmtId="38" fontId="12" fillId="34" borderId="45" xfId="58" applyNumberFormat="1" applyFont="1" applyFill="1" applyBorder="1" applyAlignment="1" applyProtection="1">
      <alignment horizontal="right"/>
      <protection/>
    </xf>
    <xf numFmtId="38" fontId="12" fillId="0" borderId="43" xfId="58" applyNumberFormat="1" applyFont="1" applyFill="1" applyBorder="1" applyAlignment="1" applyProtection="1">
      <alignment horizontal="right"/>
      <protection locked="0"/>
    </xf>
    <xf numFmtId="38" fontId="12" fillId="0" borderId="44" xfId="58" applyNumberFormat="1" applyFont="1" applyFill="1" applyBorder="1" applyAlignment="1" applyProtection="1">
      <alignment horizontal="right"/>
      <protection locked="0"/>
    </xf>
    <xf numFmtId="38" fontId="12" fillId="0" borderId="44" xfId="59" applyNumberFormat="1" applyFont="1" applyFill="1" applyBorder="1" applyAlignment="1" applyProtection="1">
      <alignment horizontal="right"/>
      <protection locked="0"/>
    </xf>
    <xf numFmtId="38" fontId="12" fillId="34" borderId="19" xfId="59" applyNumberFormat="1" applyFont="1" applyFill="1" applyBorder="1" applyAlignment="1" applyProtection="1">
      <alignment horizontal="right"/>
      <protection/>
    </xf>
    <xf numFmtId="38" fontId="12" fillId="34" borderId="43" xfId="59" applyNumberFormat="1" applyFont="1" applyFill="1" applyBorder="1" applyAlignment="1" applyProtection="1">
      <alignment horizontal="right"/>
      <protection/>
    </xf>
    <xf numFmtId="38" fontId="12" fillId="0" borderId="10" xfId="0" applyNumberFormat="1" applyFont="1" applyBorder="1" applyAlignment="1" applyProtection="1">
      <alignment horizontal="right"/>
      <protection locked="0"/>
    </xf>
    <xf numFmtId="38" fontId="12" fillId="0" borderId="12" xfId="0" applyNumberFormat="1" applyFont="1" applyBorder="1" applyAlignment="1" applyProtection="1">
      <alignment horizontal="right"/>
      <protection locked="0"/>
    </xf>
    <xf numFmtId="38" fontId="12" fillId="0" borderId="25" xfId="0" applyNumberFormat="1" applyFont="1" applyFill="1" applyBorder="1" applyAlignment="1" applyProtection="1">
      <alignment horizontal="right"/>
      <protection locked="0"/>
    </xf>
    <xf numFmtId="38" fontId="12" fillId="0" borderId="25" xfId="0" applyNumberFormat="1" applyFont="1" applyBorder="1" applyAlignment="1" applyProtection="1">
      <alignment horizontal="right"/>
      <protection locked="0"/>
    </xf>
    <xf numFmtId="38" fontId="12" fillId="34" borderId="25" xfId="0" applyNumberFormat="1" applyFont="1" applyFill="1" applyBorder="1" applyAlignment="1" applyProtection="1">
      <alignment horizontal="right"/>
      <protection/>
    </xf>
    <xf numFmtId="38" fontId="12" fillId="0" borderId="10" xfId="0" applyNumberFormat="1" applyFont="1" applyFill="1" applyBorder="1" applyAlignment="1" applyProtection="1">
      <alignment horizontal="right"/>
      <protection locked="0"/>
    </xf>
    <xf numFmtId="2" fontId="12" fillId="0" borderId="10" xfId="0" applyNumberFormat="1" applyFont="1" applyFill="1" applyBorder="1" applyAlignment="1" applyProtection="1">
      <alignment horizontal="center"/>
      <protection locked="0"/>
    </xf>
    <xf numFmtId="38" fontId="12" fillId="0" borderId="0" xfId="56" applyNumberFormat="1" applyFont="1" applyBorder="1" applyAlignment="1" applyProtection="1">
      <alignment horizontal="right"/>
      <protection locked="0"/>
    </xf>
    <xf numFmtId="38" fontId="12" fillId="34" borderId="45" xfId="0" applyNumberFormat="1" applyFont="1" applyFill="1" applyBorder="1" applyAlignment="1" applyProtection="1">
      <alignment horizontal="right" wrapText="1"/>
      <protection/>
    </xf>
    <xf numFmtId="38" fontId="12" fillId="34" borderId="43" xfId="0" applyNumberFormat="1" applyFont="1" applyFill="1" applyBorder="1" applyAlignment="1" applyProtection="1">
      <alignment wrapText="1"/>
      <protection/>
    </xf>
    <xf numFmtId="38" fontId="12" fillId="34" borderId="44" xfId="0" applyNumberFormat="1" applyFont="1" applyFill="1" applyBorder="1" applyAlignment="1" applyProtection="1">
      <alignment wrapText="1"/>
      <protection/>
    </xf>
    <xf numFmtId="38" fontId="12" fillId="35" borderId="44" xfId="0" applyNumberFormat="1" applyFont="1" applyFill="1" applyBorder="1" applyAlignment="1" applyProtection="1">
      <alignment vertical="top" wrapText="1"/>
      <protection/>
    </xf>
    <xf numFmtId="38" fontId="12" fillId="34" borderId="45" xfId="0" applyNumberFormat="1" applyFont="1" applyFill="1" applyBorder="1" applyAlignment="1" applyProtection="1">
      <alignment wrapText="1"/>
      <protection/>
    </xf>
    <xf numFmtId="38" fontId="12" fillId="34" borderId="10" xfId="0" applyNumberFormat="1" applyFont="1" applyFill="1" applyBorder="1" applyAlignment="1" applyProtection="1">
      <alignment wrapText="1"/>
      <protection/>
    </xf>
    <xf numFmtId="38" fontId="12" fillId="34" borderId="19" xfId="0" applyNumberFormat="1" applyFont="1" applyFill="1" applyBorder="1" applyAlignment="1" applyProtection="1">
      <alignment wrapText="1"/>
      <protection/>
    </xf>
    <xf numFmtId="0" fontId="15" fillId="0" borderId="0" xfId="0" applyFont="1" applyAlignment="1" applyProtection="1">
      <alignment horizontal="left"/>
      <protection locked="0"/>
    </xf>
    <xf numFmtId="0" fontId="27" fillId="0" borderId="0" xfId="0" applyFont="1" applyAlignment="1" applyProtection="1">
      <alignment horizontal="left" vertical="center"/>
      <protection/>
    </xf>
    <xf numFmtId="0" fontId="26" fillId="0" borderId="0" xfId="0" applyFont="1" applyAlignment="1" applyProtection="1">
      <alignment horizontal="left" vertical="center" indent="3"/>
      <protection/>
    </xf>
    <xf numFmtId="0" fontId="26" fillId="0" borderId="0" xfId="0" applyFont="1" applyAlignment="1" applyProtection="1">
      <alignment/>
      <protection locked="0"/>
    </xf>
    <xf numFmtId="0" fontId="3" fillId="0" borderId="14" xfId="0" applyFont="1" applyBorder="1" applyAlignment="1">
      <alignment horizontal="left" vertical="center"/>
    </xf>
    <xf numFmtId="0" fontId="6" fillId="0" borderId="16" xfId="0" applyFont="1" applyBorder="1" applyAlignment="1">
      <alignment horizontal="left" wrapText="1"/>
    </xf>
    <xf numFmtId="167" fontId="12" fillId="0" borderId="10" xfId="0" applyNumberFormat="1" applyFont="1" applyBorder="1" applyAlignment="1" applyProtection="1">
      <alignment horizontal="right"/>
      <protection locked="0"/>
    </xf>
    <xf numFmtId="49" fontId="11" fillId="0" borderId="29" xfId="0" applyNumberFormat="1" applyFont="1" applyBorder="1" applyAlignment="1" applyProtection="1">
      <alignment horizontal="center" wrapText="1"/>
      <protection locked="0"/>
    </xf>
    <xf numFmtId="0" fontId="6" fillId="34" borderId="13" xfId="0" applyFont="1" applyFill="1" applyBorder="1" applyAlignment="1" applyProtection="1">
      <alignment horizontal="left" vertical="center" indent="2"/>
      <protection/>
    </xf>
    <xf numFmtId="0" fontId="6" fillId="34" borderId="25" xfId="0" applyFont="1" applyFill="1" applyBorder="1" applyAlignment="1" applyProtection="1">
      <alignment horizontal="left" vertical="center" indent="2"/>
      <protection/>
    </xf>
    <xf numFmtId="0" fontId="6" fillId="34" borderId="46" xfId="0" applyFont="1" applyFill="1" applyBorder="1" applyAlignment="1" applyProtection="1">
      <alignment horizontal="left" vertical="center" wrapText="1" indent="2"/>
      <protection/>
    </xf>
    <xf numFmtId="0" fontId="6" fillId="34" borderId="47" xfId="0" applyFont="1" applyFill="1" applyBorder="1" applyAlignment="1" applyProtection="1">
      <alignment horizontal="left" vertical="center" wrapText="1" indent="2"/>
      <protection/>
    </xf>
    <xf numFmtId="38" fontId="12" fillId="34" borderId="47" xfId="0" applyNumberFormat="1" applyFont="1" applyFill="1" applyBorder="1" applyAlignment="1" applyProtection="1">
      <alignment horizontal="right"/>
      <protection/>
    </xf>
    <xf numFmtId="0" fontId="6" fillId="34" borderId="48" xfId="0" applyFont="1" applyFill="1" applyBorder="1" applyAlignment="1" applyProtection="1">
      <alignment horizontal="left" vertical="center" indent="2"/>
      <protection/>
    </xf>
    <xf numFmtId="0" fontId="6" fillId="34" borderId="49" xfId="0" applyFont="1" applyFill="1" applyBorder="1" applyAlignment="1" applyProtection="1">
      <alignment horizontal="left" vertical="center" indent="2"/>
      <protection/>
    </xf>
    <xf numFmtId="38" fontId="12" fillId="34" borderId="49" xfId="0" applyNumberFormat="1" applyFont="1" applyFill="1" applyBorder="1" applyAlignment="1" applyProtection="1">
      <alignment horizontal="right"/>
      <protection/>
    </xf>
    <xf numFmtId="0" fontId="6" fillId="34" borderId="46" xfId="0" applyFont="1" applyFill="1" applyBorder="1" applyAlignment="1" applyProtection="1">
      <alignment horizontal="left" vertical="center" indent="2"/>
      <protection/>
    </xf>
    <xf numFmtId="0" fontId="3" fillId="34" borderId="47" xfId="0" applyFont="1" applyFill="1" applyBorder="1" applyAlignment="1" applyProtection="1">
      <alignment vertical="center"/>
      <protection/>
    </xf>
    <xf numFmtId="38" fontId="12" fillId="34" borderId="43" xfId="0" applyNumberFormat="1" applyFont="1" applyFill="1" applyBorder="1" applyAlignment="1" applyProtection="1">
      <alignment horizontal="right"/>
      <protection/>
    </xf>
    <xf numFmtId="0" fontId="3" fillId="34" borderId="47" xfId="56" applyFont="1" applyFill="1" applyBorder="1" applyAlignment="1">
      <alignment horizontal="center" vertical="center"/>
      <protection/>
    </xf>
    <xf numFmtId="0" fontId="3" fillId="0" borderId="29" xfId="57" applyFont="1" applyBorder="1" applyAlignment="1">
      <alignment vertical="center"/>
      <protection/>
    </xf>
    <xf numFmtId="0" fontId="3" fillId="0" borderId="45" xfId="57" applyFont="1" applyBorder="1" applyAlignment="1">
      <alignment horizontal="center" vertical="center"/>
      <protection/>
    </xf>
    <xf numFmtId="0" fontId="3" fillId="34" borderId="47" xfId="57" applyFont="1" applyFill="1" applyBorder="1" applyAlignment="1">
      <alignment horizontal="center" vertical="center"/>
      <protection/>
    </xf>
    <xf numFmtId="0" fontId="6" fillId="34" borderId="50" xfId="57" applyFont="1" applyFill="1" applyBorder="1" applyAlignment="1">
      <alignment vertical="center"/>
      <protection/>
    </xf>
    <xf numFmtId="0" fontId="5" fillId="0" borderId="29" xfId="58" applyFont="1" applyBorder="1" applyAlignment="1">
      <alignment vertical="center" wrapText="1"/>
      <protection/>
    </xf>
    <xf numFmtId="0" fontId="18" fillId="0" borderId="42" xfId="56" applyFont="1" applyBorder="1" applyAlignment="1">
      <alignment horizontal="center" vertical="top" wrapText="1"/>
      <protection/>
    </xf>
    <xf numFmtId="0" fontId="3" fillId="34" borderId="47" xfId="58" applyFont="1" applyFill="1" applyBorder="1" applyAlignment="1">
      <alignment horizontal="center" vertical="center" wrapText="1"/>
      <protection/>
    </xf>
    <xf numFmtId="0" fontId="3" fillId="34" borderId="47" xfId="0" applyFont="1" applyFill="1" applyBorder="1" applyAlignment="1">
      <alignment horizontal="left" vertical="center"/>
    </xf>
    <xf numFmtId="0" fontId="5" fillId="0" borderId="29" xfId="58" applyFont="1" applyBorder="1" applyAlignment="1">
      <alignment horizontal="left" vertical="center" wrapText="1"/>
      <protection/>
    </xf>
    <xf numFmtId="49" fontId="3" fillId="0" borderId="29" xfId="58" applyNumberFormat="1" applyFont="1" applyBorder="1" applyAlignment="1">
      <alignment horizontal="left" vertical="top" wrapText="1"/>
      <protection/>
    </xf>
    <xf numFmtId="0" fontId="6" fillId="0" borderId="29" xfId="59" applyFont="1" applyBorder="1" applyAlignment="1" applyProtection="1">
      <alignment vertical="center"/>
      <protection/>
    </xf>
    <xf numFmtId="0" fontId="3" fillId="0" borderId="42" xfId="59" applyFont="1" applyBorder="1" applyAlignment="1">
      <alignment horizontal="center" vertical="center"/>
      <protection/>
    </xf>
    <xf numFmtId="0" fontId="3" fillId="34" borderId="47" xfId="58" applyFont="1" applyFill="1" applyBorder="1" applyAlignment="1">
      <alignment horizontal="center" vertical="center"/>
      <protection/>
    </xf>
    <xf numFmtId="0" fontId="3" fillId="34" borderId="47" xfId="0" applyFont="1" applyFill="1" applyBorder="1" applyAlignment="1">
      <alignment vertical="center"/>
    </xf>
    <xf numFmtId="0" fontId="18" fillId="34" borderId="47" xfId="0" applyFont="1" applyFill="1" applyBorder="1" applyAlignment="1">
      <alignment horizontal="center" vertical="center"/>
    </xf>
    <xf numFmtId="0" fontId="6" fillId="34" borderId="50" xfId="59" applyFont="1" applyFill="1" applyBorder="1" applyAlignment="1" applyProtection="1">
      <alignment vertical="center"/>
      <protection/>
    </xf>
    <xf numFmtId="0" fontId="3" fillId="34" borderId="47" xfId="59" applyFont="1" applyFill="1" applyBorder="1" applyAlignment="1">
      <alignment horizontal="center" vertical="center"/>
      <protection/>
    </xf>
    <xf numFmtId="0" fontId="3" fillId="0" borderId="51" xfId="0" applyFont="1" applyBorder="1" applyAlignment="1" applyProtection="1">
      <alignment horizontal="left" vertical="center"/>
      <protection/>
    </xf>
    <xf numFmtId="0" fontId="3" fillId="0" borderId="29" xfId="0" applyFont="1" applyBorder="1" applyAlignment="1" applyProtection="1">
      <alignment vertical="top" wrapText="1"/>
      <protection/>
    </xf>
    <xf numFmtId="0" fontId="6" fillId="34" borderId="46" xfId="0" applyFont="1" applyFill="1" applyBorder="1" applyAlignment="1" applyProtection="1">
      <alignment horizontal="left" vertical="center" indent="1"/>
      <protection/>
    </xf>
    <xf numFmtId="0" fontId="3" fillId="34" borderId="50" xfId="0" applyFont="1" applyFill="1" applyBorder="1" applyAlignment="1" applyProtection="1">
      <alignment vertical="top" wrapText="1"/>
      <protection/>
    </xf>
    <xf numFmtId="0" fontId="3" fillId="34" borderId="47" xfId="0" applyFont="1" applyFill="1" applyBorder="1" applyAlignment="1" applyProtection="1">
      <alignment vertical="top" wrapText="1"/>
      <protection/>
    </xf>
    <xf numFmtId="0" fontId="3" fillId="0" borderId="42" xfId="0" applyFont="1" applyBorder="1" applyAlignment="1" applyProtection="1">
      <alignment vertical="top" wrapText="1"/>
      <protection/>
    </xf>
    <xf numFmtId="0" fontId="6" fillId="34" borderId="46" xfId="0" applyFont="1" applyFill="1" applyBorder="1" applyAlignment="1" applyProtection="1">
      <alignment horizontal="left" vertical="center"/>
      <protection/>
    </xf>
    <xf numFmtId="38" fontId="12" fillId="34" borderId="44" xfId="59" applyNumberFormat="1" applyFont="1" applyFill="1" applyBorder="1" applyAlignment="1" applyProtection="1">
      <alignment horizontal="right"/>
      <protection/>
    </xf>
    <xf numFmtId="0" fontId="0" fillId="0" borderId="0" xfId="0" applyAlignment="1" applyProtection="1">
      <alignment horizontal="left" vertical="center" indent="2"/>
      <protection locked="0"/>
    </xf>
    <xf numFmtId="0" fontId="3" fillId="0" borderId="0" xfId="0" applyFont="1" applyAlignment="1" applyProtection="1">
      <alignment horizontal="left" vertical="center" indent="2"/>
      <protection/>
    </xf>
    <xf numFmtId="0" fontId="6" fillId="35" borderId="24" xfId="56" applyFont="1" applyFill="1" applyBorder="1" applyAlignment="1">
      <alignment vertical="center" wrapText="1"/>
      <protection/>
    </xf>
    <xf numFmtId="0" fontId="3" fillId="35" borderId="25" xfId="56" applyFont="1" applyFill="1" applyBorder="1" applyAlignment="1">
      <alignment horizontal="center" wrapText="1"/>
      <protection/>
    </xf>
    <xf numFmtId="0" fontId="6" fillId="35" borderId="29" xfId="57" applyFont="1" applyFill="1" applyBorder="1" applyAlignment="1">
      <alignment horizontal="left" vertical="center" wrapText="1"/>
      <protection/>
    </xf>
    <xf numFmtId="0" fontId="3" fillId="35" borderId="42" xfId="57" applyFont="1" applyFill="1" applyBorder="1" applyAlignment="1">
      <alignment vertical="center" wrapText="1"/>
      <protection/>
    </xf>
    <xf numFmtId="0" fontId="6" fillId="35" borderId="24" xfId="57" applyFont="1" applyFill="1" applyBorder="1" applyAlignment="1">
      <alignment vertical="center" wrapText="1"/>
      <protection/>
    </xf>
    <xf numFmtId="0" fontId="3" fillId="35" borderId="25" xfId="57" applyFont="1" applyFill="1" applyBorder="1" applyAlignment="1">
      <alignment horizontal="center" wrapText="1"/>
      <protection/>
    </xf>
    <xf numFmtId="0" fontId="6" fillId="35" borderId="24" xfId="58" applyFont="1" applyFill="1" applyBorder="1" applyAlignment="1">
      <alignment horizontal="left" vertical="center" wrapText="1"/>
      <protection/>
    </xf>
    <xf numFmtId="0" fontId="3" fillId="35" borderId="25" xfId="58" applyFont="1" applyFill="1" applyBorder="1" applyAlignment="1">
      <alignment horizontal="center" vertical="center" wrapText="1"/>
      <protection/>
    </xf>
    <xf numFmtId="0" fontId="6" fillId="35" borderId="29" xfId="58" applyFont="1" applyFill="1" applyBorder="1" applyAlignment="1">
      <alignment horizontal="left" vertical="center" wrapText="1"/>
      <protection/>
    </xf>
    <xf numFmtId="0" fontId="3" fillId="35" borderId="45" xfId="58" applyFont="1" applyFill="1" applyBorder="1" applyAlignment="1">
      <alignment horizontal="center" vertical="center" wrapText="1"/>
      <protection/>
    </xf>
    <xf numFmtId="0" fontId="3" fillId="36" borderId="24" xfId="58" applyFont="1" applyFill="1" applyBorder="1" applyAlignment="1">
      <alignment vertical="center" wrapText="1"/>
      <protection/>
    </xf>
    <xf numFmtId="0" fontId="3" fillId="36" borderId="10" xfId="58" applyFont="1" applyFill="1" applyBorder="1" applyAlignment="1">
      <alignment horizontal="center" vertical="center" wrapText="1"/>
      <protection/>
    </xf>
    <xf numFmtId="0" fontId="3" fillId="36" borderId="24" xfId="58" applyFont="1" applyFill="1" applyBorder="1" applyAlignment="1">
      <alignment horizontal="left" vertical="center" wrapText="1"/>
      <protection/>
    </xf>
    <xf numFmtId="0" fontId="3" fillId="36" borderId="24" xfId="58" applyFont="1" applyFill="1" applyBorder="1" applyAlignment="1">
      <alignment horizontal="left" vertical="center"/>
      <protection/>
    </xf>
    <xf numFmtId="0" fontId="3" fillId="36" borderId="24" xfId="58" applyFont="1" applyFill="1" applyBorder="1" applyAlignment="1">
      <alignment vertical="center"/>
      <protection/>
    </xf>
    <xf numFmtId="0" fontId="3" fillId="36" borderId="10" xfId="0" applyFont="1" applyFill="1" applyBorder="1" applyAlignment="1">
      <alignment horizontal="center" vertical="center"/>
    </xf>
    <xf numFmtId="0" fontId="3" fillId="36" borderId="10" xfId="58" applyFont="1" applyFill="1" applyBorder="1" applyAlignment="1">
      <alignment horizontal="centerContinuous" vertical="center"/>
      <protection/>
    </xf>
    <xf numFmtId="0" fontId="3" fillId="36" borderId="10" xfId="58" applyFont="1" applyFill="1" applyBorder="1" applyAlignment="1">
      <alignment horizontal="centerContinuous" vertical="center" wrapText="1"/>
      <protection/>
    </xf>
    <xf numFmtId="0" fontId="6" fillId="35" borderId="24" xfId="0" applyFont="1" applyFill="1" applyBorder="1" applyAlignment="1">
      <alignment vertical="center"/>
    </xf>
    <xf numFmtId="0" fontId="3" fillId="35" borderId="10" xfId="0" applyFont="1" applyFill="1" applyBorder="1" applyAlignment="1">
      <alignment horizontal="centerContinuous" vertical="center"/>
    </xf>
    <xf numFmtId="0" fontId="6" fillId="35" borderId="24" xfId="59" applyFont="1" applyFill="1" applyBorder="1" applyAlignment="1">
      <alignment vertical="center" wrapText="1"/>
      <protection/>
    </xf>
    <xf numFmtId="0" fontId="3" fillId="35" borderId="10" xfId="59" applyFont="1" applyFill="1" applyBorder="1" applyAlignment="1">
      <alignment horizontal="centerContinuous"/>
      <protection/>
    </xf>
    <xf numFmtId="0" fontId="3" fillId="36" borderId="51" xfId="0" applyFont="1" applyFill="1" applyBorder="1" applyAlignment="1" applyProtection="1">
      <alignment vertical="top"/>
      <protection/>
    </xf>
    <xf numFmtId="0" fontId="3" fillId="36" borderId="25" xfId="0" applyFont="1" applyFill="1" applyBorder="1" applyAlignment="1" applyProtection="1">
      <alignment vertical="top" wrapText="1"/>
      <protection/>
    </xf>
    <xf numFmtId="0" fontId="3" fillId="36" borderId="42" xfId="0" applyFont="1" applyFill="1" applyBorder="1" applyAlignment="1" applyProtection="1">
      <alignment horizontal="center" vertical="top" wrapText="1"/>
      <protection/>
    </xf>
    <xf numFmtId="0" fontId="6" fillId="35" borderId="13" xfId="0" applyFont="1" applyFill="1" applyBorder="1" applyAlignment="1" applyProtection="1">
      <alignment horizontal="center" vertical="center"/>
      <protection/>
    </xf>
    <xf numFmtId="0" fontId="6" fillId="35" borderId="25"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wrapText="1"/>
      <protection/>
    </xf>
    <xf numFmtId="0" fontId="6" fillId="35" borderId="52" xfId="0" applyFont="1" applyFill="1" applyBorder="1" applyAlignment="1" applyProtection="1">
      <alignment horizontal="left" indent="1"/>
      <protection/>
    </xf>
    <xf numFmtId="0" fontId="6" fillId="35" borderId="53" xfId="0" applyFont="1" applyFill="1" applyBorder="1" applyAlignment="1" applyProtection="1">
      <alignment horizontal="left" indent="1"/>
      <protection/>
    </xf>
    <xf numFmtId="0" fontId="3" fillId="35" borderId="54" xfId="0" applyFont="1" applyFill="1" applyBorder="1" applyAlignment="1" applyProtection="1">
      <alignment horizontal="center"/>
      <protection/>
    </xf>
    <xf numFmtId="0" fontId="6" fillId="35" borderId="13" xfId="0" applyFont="1" applyFill="1" applyBorder="1" applyAlignment="1" applyProtection="1">
      <alignment horizontal="left" indent="1"/>
      <protection/>
    </xf>
    <xf numFmtId="0" fontId="6" fillId="35" borderId="24" xfId="0" applyFont="1" applyFill="1" applyBorder="1" applyAlignment="1" applyProtection="1">
      <alignment horizontal="left" indent="1"/>
      <protection/>
    </xf>
    <xf numFmtId="0" fontId="3" fillId="35" borderId="25" xfId="0" applyFont="1" applyFill="1" applyBorder="1" applyAlignment="1" applyProtection="1">
      <alignment horizontal="centerContinuous" vertical="center"/>
      <protection/>
    </xf>
    <xf numFmtId="0" fontId="3" fillId="35" borderId="25" xfId="0" applyFont="1" applyFill="1" applyBorder="1" applyAlignment="1" applyProtection="1">
      <alignment vertical="center"/>
      <protection/>
    </xf>
    <xf numFmtId="0" fontId="13" fillId="0" borderId="0" xfId="0" applyFont="1" applyAlignment="1" applyProtection="1">
      <alignment horizontal="center"/>
      <protection/>
    </xf>
    <xf numFmtId="0" fontId="27" fillId="0" borderId="0" xfId="0" applyFont="1" applyAlignment="1" applyProtection="1">
      <alignment vertical="center"/>
      <protection locked="0"/>
    </xf>
    <xf numFmtId="0" fontId="3" fillId="0" borderId="0" xfId="0" applyFont="1" applyAlignment="1" applyProtection="1">
      <alignment vertical="center"/>
      <protection locked="0"/>
    </xf>
    <xf numFmtId="0" fontId="2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left" vertical="center" indent="3"/>
      <protection locked="0"/>
    </xf>
    <xf numFmtId="0" fontId="26" fillId="0" borderId="0" xfId="0" applyFont="1" applyAlignment="1" applyProtection="1">
      <alignment horizontal="left" vertical="center" indent="3"/>
      <protection locked="0"/>
    </xf>
    <xf numFmtId="0" fontId="27" fillId="0" borderId="0" xfId="0" applyFont="1" applyAlignment="1" applyProtection="1">
      <alignment/>
      <protection locked="0"/>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left" vertical="center" wrapText="1"/>
    </xf>
    <xf numFmtId="0" fontId="0" fillId="0" borderId="0" xfId="0" applyFont="1" applyAlignment="1">
      <alignment horizontal="center"/>
    </xf>
    <xf numFmtId="0" fontId="5" fillId="0" borderId="55" xfId="0" applyFont="1" applyBorder="1" applyAlignment="1">
      <alignment horizontal="center" vertical="top"/>
    </xf>
    <xf numFmtId="38" fontId="5" fillId="0" borderId="56" xfId="0" applyNumberFormat="1" applyFont="1" applyBorder="1" applyAlignment="1">
      <alignment horizontal="center" vertical="top"/>
    </xf>
    <xf numFmtId="38" fontId="5" fillId="0" borderId="55" xfId="0" applyNumberFormat="1" applyFont="1" applyBorder="1" applyAlignment="1">
      <alignment horizontal="center" vertical="top"/>
    </xf>
    <xf numFmtId="38" fontId="5" fillId="0" borderId="57" xfId="0" applyNumberFormat="1" applyFont="1" applyBorder="1" applyAlignment="1">
      <alignment horizontal="center" vertical="top"/>
    </xf>
    <xf numFmtId="0" fontId="0" fillId="0" borderId="57" xfId="0" applyFont="1" applyBorder="1" applyAlignment="1">
      <alignment horizontal="left" vertical="center" wrapText="1"/>
    </xf>
    <xf numFmtId="38" fontId="0" fillId="0" borderId="58" xfId="0" applyNumberFormat="1" applyFont="1" applyBorder="1" applyAlignment="1" applyProtection="1">
      <alignment horizontal="center"/>
      <protection locked="0"/>
    </xf>
    <xf numFmtId="38" fontId="0" fillId="0" borderId="59" xfId="0" applyNumberFormat="1" applyFont="1" applyBorder="1" applyAlignment="1" applyProtection="1">
      <alignment horizontal="center"/>
      <protection locked="0"/>
    </xf>
    <xf numFmtId="0" fontId="0" fillId="0" borderId="0" xfId="0" applyFont="1" applyAlignment="1">
      <alignment horizontal="left" vertical="center" wrapText="1" indent="1"/>
    </xf>
    <xf numFmtId="0" fontId="0" fillId="0" borderId="0" xfId="0" applyFont="1" applyAlignment="1">
      <alignment horizontal="left" indent="1"/>
    </xf>
    <xf numFmtId="0" fontId="28" fillId="0" borderId="0" xfId="0" applyFont="1" applyAlignment="1">
      <alignment horizontal="left" indent="1"/>
    </xf>
    <xf numFmtId="0" fontId="0" fillId="0" borderId="59"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0" xfId="0" applyFont="1" applyAlignment="1" applyProtection="1">
      <alignment horizontal="left" vertical="center" wrapText="1" indent="1"/>
      <protection locked="0"/>
    </xf>
    <xf numFmtId="0" fontId="0" fillId="0" borderId="0" xfId="0" applyFont="1" applyAlignment="1" applyProtection="1">
      <alignment horizontal="left" indent="1"/>
      <protection locked="0"/>
    </xf>
    <xf numFmtId="0" fontId="5" fillId="0" borderId="0" xfId="0" applyFont="1" applyAlignment="1" applyProtection="1">
      <alignment vertical="center"/>
      <protection/>
    </xf>
    <xf numFmtId="38" fontId="12" fillId="0" borderId="11" xfId="56" applyNumberFormat="1" applyFont="1" applyFill="1" applyBorder="1" applyAlignment="1" applyProtection="1">
      <alignment horizontal="right"/>
      <protection locked="0"/>
    </xf>
    <xf numFmtId="38" fontId="12" fillId="0" borderId="10" xfId="56" applyNumberFormat="1" applyFont="1" applyFill="1" applyBorder="1" applyAlignment="1" applyProtection="1">
      <alignment horizontal="right"/>
      <protection locked="0"/>
    </xf>
    <xf numFmtId="0" fontId="6" fillId="34" borderId="25" xfId="57" applyFont="1" applyFill="1" applyBorder="1" applyAlignment="1">
      <alignment horizontal="center" vertical="center" wrapText="1"/>
      <protection/>
    </xf>
    <xf numFmtId="0" fontId="6" fillId="34" borderId="50" xfId="58" applyFont="1" applyFill="1" applyBorder="1" applyAlignment="1">
      <alignment horizontal="left" vertical="center" wrapText="1" indent="2"/>
      <protection/>
    </xf>
    <xf numFmtId="0" fontId="6" fillId="34" borderId="50" xfId="58" applyFont="1" applyFill="1" applyBorder="1" applyAlignment="1">
      <alignment horizontal="left" vertical="center" indent="2"/>
      <protection/>
    </xf>
    <xf numFmtId="0" fontId="6" fillId="34" borderId="50" xfId="56" applyFont="1" applyFill="1" applyBorder="1" applyAlignment="1">
      <alignment horizontal="left" vertical="center" indent="2"/>
      <protection/>
    </xf>
    <xf numFmtId="0" fontId="6" fillId="34" borderId="24" xfId="57" applyFont="1" applyFill="1" applyBorder="1" applyAlignment="1">
      <alignment horizontal="left" vertical="center" wrapText="1" indent="2"/>
      <protection/>
    </xf>
    <xf numFmtId="0" fontId="6" fillId="34" borderId="50" xfId="57" applyFont="1" applyFill="1" applyBorder="1" applyAlignment="1">
      <alignment horizontal="left" vertical="center" wrapText="1" indent="2"/>
      <protection/>
    </xf>
    <xf numFmtId="38" fontId="12" fillId="0" borderId="11" xfId="57" applyNumberFormat="1" applyFont="1" applyFill="1" applyBorder="1" applyAlignment="1" applyProtection="1">
      <alignment horizontal="right"/>
      <protection locked="0"/>
    </xf>
    <xf numFmtId="38" fontId="12" fillId="37" borderId="10" xfId="57" applyNumberFormat="1" applyFont="1" applyFill="1" applyBorder="1" applyAlignment="1" applyProtection="1">
      <alignment horizontal="right"/>
      <protection locked="0"/>
    </xf>
    <xf numFmtId="0" fontId="6" fillId="0" borderId="23" xfId="56" applyFont="1" applyBorder="1" applyAlignment="1">
      <alignment horizontal="center" vertical="center"/>
      <protection/>
    </xf>
    <xf numFmtId="49" fontId="6" fillId="0" borderId="23" xfId="56" applyNumberFormat="1" applyFont="1" applyBorder="1" applyAlignment="1">
      <alignment horizontal="center" vertical="center"/>
      <protection/>
    </xf>
    <xf numFmtId="0" fontId="6" fillId="0" borderId="45" xfId="56" applyFont="1" applyBorder="1" applyAlignment="1">
      <alignment horizontal="center" vertical="center" wrapText="1"/>
      <protection/>
    </xf>
    <xf numFmtId="49" fontId="6" fillId="0" borderId="11" xfId="56" applyNumberFormat="1" applyFont="1" applyBorder="1" applyAlignment="1">
      <alignment horizontal="center" vertical="center"/>
      <protection/>
    </xf>
    <xf numFmtId="49" fontId="6" fillId="0" borderId="11" xfId="56" applyNumberFormat="1" applyFont="1" applyBorder="1" applyAlignment="1">
      <alignment horizontal="center" vertical="center" wrapText="1"/>
      <protection/>
    </xf>
    <xf numFmtId="0" fontId="6" fillId="0" borderId="0" xfId="56" applyFont="1" applyBorder="1" applyAlignment="1">
      <alignment horizontal="center" vertical="center" wrapText="1"/>
      <protection/>
    </xf>
    <xf numFmtId="38" fontId="12" fillId="0" borderId="45" xfId="57" applyNumberFormat="1" applyFont="1" applyBorder="1" applyAlignment="1" applyProtection="1">
      <alignment horizontal="right"/>
      <protection locked="0"/>
    </xf>
    <xf numFmtId="0" fontId="3" fillId="0" borderId="25" xfId="57" applyFont="1" applyBorder="1" applyAlignment="1">
      <alignment horizontal="center" vertical="center"/>
      <protection/>
    </xf>
    <xf numFmtId="38" fontId="12" fillId="33" borderId="45" xfId="57" applyNumberFormat="1" applyFont="1" applyFill="1" applyBorder="1" applyAlignment="1" applyProtection="1">
      <alignment horizontal="right"/>
      <protection/>
    </xf>
    <xf numFmtId="0" fontId="3" fillId="0" borderId="60" xfId="56" applyFont="1" applyBorder="1" applyAlignment="1">
      <alignment horizontal="center" vertical="center"/>
      <protection/>
    </xf>
    <xf numFmtId="0" fontId="6" fillId="34" borderId="50" xfId="59" applyFont="1" applyFill="1" applyBorder="1" applyAlignment="1">
      <alignment horizontal="left" vertical="center" indent="2"/>
      <protection/>
    </xf>
    <xf numFmtId="0" fontId="3" fillId="0" borderId="24" xfId="59" applyFont="1" applyBorder="1" applyAlignment="1">
      <alignment vertical="center" wrapText="1"/>
      <protection/>
    </xf>
    <xf numFmtId="0" fontId="11" fillId="0" borderId="0" xfId="0" applyFont="1" applyAlignment="1" applyProtection="1">
      <alignment horizontal="center" vertical="center"/>
      <protection/>
    </xf>
    <xf numFmtId="0" fontId="6" fillId="0" borderId="0" xfId="0" applyFont="1" applyAlignment="1" applyProtection="1">
      <alignment horizontal="left" vertical="center"/>
      <protection locked="0"/>
    </xf>
    <xf numFmtId="0" fontId="12" fillId="0" borderId="0" xfId="0" applyFont="1" applyAlignment="1" applyProtection="1">
      <alignment/>
      <protection/>
    </xf>
    <xf numFmtId="0" fontId="6" fillId="0" borderId="0" xfId="0" applyFont="1" applyAlignment="1">
      <alignment horizontal="center" vertical="center"/>
    </xf>
    <xf numFmtId="0" fontId="11" fillId="0" borderId="0" xfId="0" applyFont="1" applyAlignment="1" applyProtection="1">
      <alignment horizontal="center" vertical="center"/>
      <protection locked="0"/>
    </xf>
    <xf numFmtId="0" fontId="12" fillId="0" borderId="0" xfId="0" applyFont="1" applyAlignment="1">
      <alignment/>
    </xf>
    <xf numFmtId="0" fontId="11" fillId="0" borderId="0" xfId="0" applyFont="1" applyAlignment="1">
      <alignment horizontal="left" vertical="center"/>
    </xf>
    <xf numFmtId="0" fontId="12" fillId="0" borderId="0" xfId="0" applyFont="1" applyAlignment="1">
      <alignment horizontal="right" vertical="top"/>
    </xf>
    <xf numFmtId="166" fontId="11" fillId="0" borderId="0" xfId="0" applyNumberFormat="1" applyFont="1" applyAlignment="1">
      <alignment horizontal="left" vertical="center"/>
    </xf>
    <xf numFmtId="0" fontId="3" fillId="0" borderId="61" xfId="0" applyFont="1" applyBorder="1" applyAlignment="1" applyProtection="1">
      <alignment horizontal="left" vertical="center"/>
      <protection locked="0"/>
    </xf>
    <xf numFmtId="0" fontId="3" fillId="0" borderId="0" xfId="0" applyFont="1" applyBorder="1" applyAlignment="1" applyProtection="1">
      <alignment horizontal="left" indent="3"/>
      <protection locked="0"/>
    </xf>
    <xf numFmtId="49" fontId="3" fillId="0" borderId="0" xfId="0" applyNumberFormat="1" applyFont="1" applyBorder="1" applyAlignment="1" applyProtection="1">
      <alignment horizontal="left" indent="3"/>
      <protection locked="0"/>
    </xf>
    <xf numFmtId="0" fontId="3" fillId="0" borderId="11" xfId="0" applyFont="1" applyBorder="1" applyAlignment="1" applyProtection="1">
      <alignment horizontal="left" indent="2"/>
      <protection locked="0"/>
    </xf>
    <xf numFmtId="0" fontId="3" fillId="0" borderId="19" xfId="0" applyFont="1" applyBorder="1" applyAlignment="1" applyProtection="1">
      <alignment horizontal="left" indent="2"/>
      <protection locked="0"/>
    </xf>
    <xf numFmtId="0" fontId="29" fillId="0" borderId="62" xfId="0" applyFont="1" applyBorder="1" applyAlignment="1">
      <alignment/>
    </xf>
    <xf numFmtId="49" fontId="29" fillId="0" borderId="62" xfId="0" applyNumberFormat="1" applyFont="1" applyBorder="1" applyAlignment="1" applyProtection="1">
      <alignment/>
      <protection locked="0"/>
    </xf>
    <xf numFmtId="49" fontId="29" fillId="0" borderId="62" xfId="0" applyNumberFormat="1" applyFont="1" applyBorder="1" applyAlignment="1" applyProtection="1">
      <alignment vertical="center"/>
      <protection locked="0"/>
    </xf>
    <xf numFmtId="49" fontId="29" fillId="0" borderId="61" xfId="0" applyNumberFormat="1" applyFont="1" applyBorder="1" applyAlignment="1" applyProtection="1">
      <alignment/>
      <protection locked="0"/>
    </xf>
    <xf numFmtId="0" fontId="29" fillId="0" borderId="62" xfId="0" applyFont="1" applyBorder="1" applyAlignment="1" applyProtection="1">
      <alignment horizontal="left" vertical="center"/>
      <protection locked="0"/>
    </xf>
    <xf numFmtId="49" fontId="29" fillId="0" borderId="62" xfId="0" applyNumberFormat="1" applyFont="1" applyBorder="1" applyAlignment="1" applyProtection="1">
      <alignment horizontal="left" vertical="center"/>
      <protection locked="0"/>
    </xf>
    <xf numFmtId="0" fontId="3" fillId="0" borderId="11" xfId="0" applyFont="1" applyBorder="1" applyAlignment="1">
      <alignment horizontal="left" indent="2"/>
    </xf>
    <xf numFmtId="49" fontId="3" fillId="0" borderId="11" xfId="0" applyNumberFormat="1" applyFont="1" applyBorder="1" applyAlignment="1" applyProtection="1">
      <alignment horizontal="left" indent="2"/>
      <protection locked="0"/>
    </xf>
    <xf numFmtId="0" fontId="3" fillId="0" borderId="11" xfId="0" applyFont="1" applyBorder="1" applyAlignment="1">
      <alignment horizontal="left" indent="2"/>
    </xf>
    <xf numFmtId="0" fontId="3" fillId="0" borderId="33" xfId="0" applyFont="1" applyBorder="1" applyAlignment="1" applyProtection="1">
      <alignment vertical="center"/>
      <protection locked="0"/>
    </xf>
    <xf numFmtId="0" fontId="3" fillId="0" borderId="36" xfId="0" applyFont="1" applyBorder="1" applyAlignment="1" applyProtection="1">
      <alignment vertical="center"/>
      <protection locked="0"/>
    </xf>
    <xf numFmtId="3" fontId="3" fillId="0" borderId="63" xfId="0" applyNumberFormat="1" applyFont="1" applyBorder="1" applyAlignment="1" applyProtection="1">
      <alignment/>
      <protection locked="0"/>
    </xf>
    <xf numFmtId="3" fontId="3" fillId="0" borderId="64" xfId="0" applyNumberFormat="1" applyFont="1" applyBorder="1" applyAlignment="1" applyProtection="1">
      <alignment/>
      <protection locked="0"/>
    </xf>
    <xf numFmtId="0" fontId="3" fillId="0" borderId="39" xfId="0" applyFont="1" applyBorder="1" applyAlignment="1" applyProtection="1">
      <alignment/>
      <protection locked="0"/>
    </xf>
    <xf numFmtId="0" fontId="6" fillId="0" borderId="13" xfId="0" applyFont="1" applyBorder="1" applyAlignment="1" applyProtection="1">
      <alignment vertical="center"/>
      <protection/>
    </xf>
    <xf numFmtId="0" fontId="0" fillId="0" borderId="25" xfId="0" applyBorder="1" applyAlignment="1" applyProtection="1">
      <alignment vertical="center"/>
      <protection/>
    </xf>
    <xf numFmtId="38" fontId="6" fillId="0" borderId="13" xfId="0" applyNumberFormat="1" applyFont="1" applyBorder="1" applyAlignment="1" applyProtection="1">
      <alignment vertical="center"/>
      <protection/>
    </xf>
    <xf numFmtId="0" fontId="0" fillId="0" borderId="25" xfId="0" applyBorder="1" applyAlignment="1">
      <alignment vertical="center"/>
    </xf>
    <xf numFmtId="0" fontId="6" fillId="0" borderId="13" xfId="0" applyFont="1" applyBorder="1" applyAlignment="1" applyProtection="1">
      <alignment horizontal="left" vertical="center" wrapText="1"/>
      <protection/>
    </xf>
    <xf numFmtId="0" fontId="0" fillId="0" borderId="25" xfId="0" applyBorder="1" applyAlignment="1">
      <alignment horizontal="left" vertical="center" wrapText="1"/>
    </xf>
    <xf numFmtId="0" fontId="15" fillId="0" borderId="24" xfId="0" applyFont="1" applyBorder="1" applyAlignment="1" applyProtection="1">
      <alignment horizontal="left" indent="1"/>
      <protection locked="0"/>
    </xf>
    <xf numFmtId="0" fontId="0" fillId="0" borderId="24" xfId="0" applyFont="1" applyBorder="1" applyAlignment="1" applyProtection="1">
      <alignment horizontal="left" indent="1"/>
      <protection locked="0"/>
    </xf>
    <xf numFmtId="0" fontId="15" fillId="0" borderId="29" xfId="0" applyFont="1" applyBorder="1" applyAlignment="1" applyProtection="1">
      <alignment horizontal="left" indent="1"/>
      <protection locked="0"/>
    </xf>
    <xf numFmtId="0" fontId="0" fillId="0" borderId="29" xfId="0" applyFont="1" applyBorder="1" applyAlignment="1" applyProtection="1">
      <alignment horizontal="left" indent="1"/>
      <protection locked="0"/>
    </xf>
    <xf numFmtId="166" fontId="15" fillId="0" borderId="24" xfId="0" applyNumberFormat="1" applyFont="1" applyBorder="1" applyAlignment="1" applyProtection="1">
      <alignment horizontal="left" indent="1"/>
      <protection locked="0"/>
    </xf>
    <xf numFmtId="0" fontId="0" fillId="0" borderId="24" xfId="0" applyFont="1" applyBorder="1" applyAlignment="1" applyProtection="1">
      <alignment horizontal="left"/>
      <protection locked="0"/>
    </xf>
    <xf numFmtId="0" fontId="11" fillId="0" borderId="0" xfId="0" applyFont="1" applyAlignment="1" applyProtection="1">
      <alignment horizontal="center"/>
      <protection/>
    </xf>
    <xf numFmtId="0" fontId="12" fillId="0" borderId="0" xfId="0" applyFont="1" applyAlignment="1" applyProtection="1">
      <alignment horizontal="center"/>
      <protection/>
    </xf>
    <xf numFmtId="0" fontId="3" fillId="0" borderId="0" xfId="0" applyFont="1" applyAlignment="1" applyProtection="1">
      <alignment horizontal="center" vertical="center"/>
      <protection/>
    </xf>
    <xf numFmtId="0" fontId="0" fillId="0" borderId="0" xfId="0" applyAlignment="1">
      <alignment horizontal="center" vertical="center"/>
    </xf>
    <xf numFmtId="0" fontId="3" fillId="0" borderId="13" xfId="0" applyFont="1" applyBorder="1" applyAlignment="1" applyProtection="1">
      <alignment vertical="center" wrapText="1"/>
      <protection/>
    </xf>
    <xf numFmtId="0" fontId="0" fillId="0" borderId="25" xfId="0" applyBorder="1" applyAlignment="1">
      <alignment vertical="center" wrapText="1"/>
    </xf>
    <xf numFmtId="0" fontId="6" fillId="0" borderId="13" xfId="0" applyFont="1" applyBorder="1" applyAlignment="1" applyProtection="1">
      <alignment horizontal="left" vertical="center"/>
      <protection/>
    </xf>
    <xf numFmtId="0" fontId="0" fillId="0" borderId="25" xfId="0" applyBorder="1" applyAlignment="1">
      <alignment horizontal="left" vertical="center"/>
    </xf>
    <xf numFmtId="0" fontId="3" fillId="0" borderId="65" xfId="0" applyFont="1" applyBorder="1" applyAlignment="1">
      <alignment horizontal="left" vertical="center" wrapText="1"/>
    </xf>
    <xf numFmtId="0" fontId="0" fillId="0" borderId="66" xfId="0" applyBorder="1" applyAlignment="1">
      <alignment horizontal="left" vertical="center" wrapText="1"/>
    </xf>
    <xf numFmtId="0" fontId="3" fillId="34" borderId="50" xfId="59" applyFont="1" applyFill="1" applyBorder="1" applyAlignment="1">
      <alignment vertical="center" wrapText="1"/>
      <protection/>
    </xf>
    <xf numFmtId="0" fontId="3" fillId="34" borderId="47" xfId="0" applyFont="1" applyFill="1" applyBorder="1" applyAlignment="1">
      <alignment vertical="center" wrapText="1"/>
    </xf>
    <xf numFmtId="0" fontId="11"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6" fillId="34" borderId="48" xfId="0" applyFont="1" applyFill="1" applyBorder="1" applyAlignment="1" applyProtection="1">
      <alignment horizontal="left" vertical="center" wrapText="1" indent="1"/>
      <protection/>
    </xf>
    <xf numFmtId="0" fontId="0" fillId="34" borderId="67" xfId="0" applyFill="1" applyBorder="1" applyAlignment="1">
      <alignment horizontal="left" wrapText="1" indent="1"/>
    </xf>
    <xf numFmtId="0" fontId="0" fillId="34" borderId="49" xfId="0" applyFill="1" applyBorder="1" applyAlignment="1">
      <alignment horizontal="left" wrapText="1" indent="1"/>
    </xf>
    <xf numFmtId="0" fontId="11" fillId="0" borderId="29" xfId="0" applyFont="1" applyBorder="1" applyAlignment="1" applyProtection="1">
      <alignment horizontal="left" wrapText="1"/>
      <protection locked="0"/>
    </xf>
    <xf numFmtId="49" fontId="11" fillId="0" borderId="29" xfId="0" applyNumberFormat="1" applyFont="1" applyBorder="1" applyAlignment="1" applyProtection="1">
      <alignment horizontal="center"/>
      <protection locked="0"/>
    </xf>
    <xf numFmtId="0" fontId="3" fillId="0" borderId="0" xfId="0" applyFont="1" applyAlignment="1" applyProtection="1">
      <alignment horizontal="left" vertical="center" wrapText="1"/>
      <protection/>
    </xf>
    <xf numFmtId="0" fontId="5" fillId="0" borderId="22" xfId="0" applyFont="1" applyBorder="1" applyAlignment="1" applyProtection="1">
      <alignment horizontal="center" vertical="top"/>
      <protection/>
    </xf>
    <xf numFmtId="0" fontId="0" fillId="0" borderId="22" xfId="0" applyBorder="1" applyAlignment="1" applyProtection="1">
      <alignment horizontal="center" vertical="top"/>
      <protection/>
    </xf>
    <xf numFmtId="0" fontId="11" fillId="0" borderId="29" xfId="0" applyFont="1" applyBorder="1" applyAlignment="1" applyProtection="1">
      <alignment horizontal="center" shrinkToFit="1"/>
      <protection locked="0"/>
    </xf>
    <xf numFmtId="0" fontId="3" fillId="0" borderId="0" xfId="0" applyFont="1" applyAlignment="1" applyProtection="1">
      <alignment horizontal="left" vertical="center" wrapText="1"/>
      <protection/>
    </xf>
    <xf numFmtId="0" fontId="3" fillId="36" borderId="13" xfId="0" applyFont="1" applyFill="1" applyBorder="1" applyAlignment="1" applyProtection="1">
      <alignment horizontal="left" vertical="center" wrapText="1"/>
      <protection/>
    </xf>
    <xf numFmtId="0" fontId="7" fillId="0" borderId="16" xfId="0" applyFont="1" applyBorder="1" applyAlignment="1">
      <alignment horizontal="left" vertical="center"/>
    </xf>
    <xf numFmtId="0" fontId="8" fillId="0" borderId="16" xfId="0" applyFont="1" applyBorder="1" applyAlignment="1">
      <alignment horizontal="left"/>
    </xf>
    <xf numFmtId="0" fontId="7"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Alignment="1">
      <alignment horizontal="center" vertical="center"/>
    </xf>
    <xf numFmtId="0" fontId="23"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center" vertical="center" wrapText="1"/>
    </xf>
    <xf numFmtId="0" fontId="12" fillId="0" borderId="0" xfId="0" applyFont="1" applyAlignment="1">
      <alignment horizontal="center" vertical="center" wrapText="1"/>
    </xf>
    <xf numFmtId="0" fontId="28" fillId="0" borderId="0" xfId="0" applyFont="1" applyAlignment="1">
      <alignment horizontal="left" vertical="center" wrapText="1" indent="1"/>
    </xf>
    <xf numFmtId="0" fontId="0" fillId="0" borderId="0" xfId="0" applyFont="1" applyAlignment="1">
      <alignment horizontal="left" vertical="center" wrapText="1" indent="1"/>
    </xf>
    <xf numFmtId="0" fontId="1" fillId="0" borderId="0" xfId="0" applyFont="1" applyAlignment="1">
      <alignment horizontal="left" vertical="center" wrapText="1" indent="1"/>
    </xf>
    <xf numFmtId="0" fontId="29" fillId="0" borderId="62" xfId="0" applyFont="1" applyBorder="1" applyAlignment="1" applyProtection="1">
      <alignment horizontal="left"/>
      <protection locked="0"/>
    </xf>
    <xf numFmtId="38" fontId="3" fillId="0" borderId="32" xfId="0" applyNumberFormat="1" applyFont="1" applyBorder="1" applyAlignment="1" applyProtection="1">
      <alignment horizontal="right"/>
      <protection locked="0"/>
    </xf>
    <xf numFmtId="38" fontId="3" fillId="0" borderId="34" xfId="0" applyNumberFormat="1" applyFont="1" applyBorder="1" applyAlignment="1" applyProtection="1">
      <alignment horizontal="righ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FRPG3" xfId="56"/>
    <cellStyle name="Normal_AFRPG5" xfId="57"/>
    <cellStyle name="Normal_AFRPG7" xfId="58"/>
    <cellStyle name="Normal_AFRPG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15</xdr:row>
      <xdr:rowOff>57150</xdr:rowOff>
    </xdr:from>
    <xdr:to>
      <xdr:col>1</xdr:col>
      <xdr:colOff>209550</xdr:colOff>
      <xdr:row>15</xdr:row>
      <xdr:rowOff>180975</xdr:rowOff>
    </xdr:to>
    <xdr:pic>
      <xdr:nvPicPr>
        <xdr:cNvPr id="1" name="CheckBox1"/>
        <xdr:cNvPicPr preferRelativeResize="1">
          <a:picLocks noChangeAspect="1"/>
        </xdr:cNvPicPr>
      </xdr:nvPicPr>
      <xdr:blipFill>
        <a:blip r:embed="rId1"/>
        <a:stretch>
          <a:fillRect/>
        </a:stretch>
      </xdr:blipFill>
      <xdr:spPr>
        <a:xfrm>
          <a:off x="200025" y="2733675"/>
          <a:ext cx="13335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9</xdr:row>
      <xdr:rowOff>0</xdr:rowOff>
    </xdr:to>
    <xdr:sp>
      <xdr:nvSpPr>
        <xdr:cNvPr id="1" name="Text 20"/>
        <xdr:cNvSpPr txBox="1">
          <a:spLocks noChangeArrowheads="1"/>
        </xdr:cNvSpPr>
      </xdr:nvSpPr>
      <xdr:spPr>
        <a:xfrm>
          <a:off x="0" y="1524000"/>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L49"/>
  <sheetViews>
    <sheetView showGridLines="0" tabSelected="1" zoomScalePageLayoutView="0" workbookViewId="0" topLeftCell="A19">
      <selection activeCell="C38" sqref="C38"/>
    </sheetView>
  </sheetViews>
  <sheetFormatPr defaultColWidth="9.140625" defaultRowHeight="12.75"/>
  <cols>
    <col min="1" max="1" width="1.8515625" style="6" customWidth="1"/>
    <col min="2" max="2" width="32.00390625" style="6" customWidth="1"/>
    <col min="3" max="3" width="18.7109375" style="6" customWidth="1"/>
    <col min="4" max="4" width="13.7109375" style="6" customWidth="1"/>
    <col min="5" max="5" width="3.7109375" style="6" customWidth="1"/>
    <col min="6" max="6" width="18.8515625" style="6" customWidth="1"/>
    <col min="7" max="7" width="26.28125" style="6" customWidth="1"/>
    <col min="8" max="8" width="13.7109375" style="6" customWidth="1"/>
    <col min="9" max="9" width="2.140625" style="6" customWidth="1"/>
    <col min="10" max="10" width="10.8515625" style="6" customWidth="1"/>
    <col min="11" max="11" width="9.140625" style="6" customWidth="1"/>
    <col min="12" max="12" width="6.7109375" style="6" customWidth="1"/>
    <col min="13" max="16384" width="9.140625" style="6" customWidth="1"/>
  </cols>
  <sheetData>
    <row r="1" spans="1:8" ht="12.75">
      <c r="A1" s="295" t="s">
        <v>130</v>
      </c>
      <c r="B1" s="296"/>
      <c r="C1" s="296"/>
      <c r="F1" s="295" t="s">
        <v>133</v>
      </c>
      <c r="G1" s="295"/>
      <c r="H1" s="296"/>
    </row>
    <row r="2" spans="1:12" ht="12.75">
      <c r="A2" s="295" t="s">
        <v>116</v>
      </c>
      <c r="B2" s="297"/>
      <c r="C2" s="298"/>
      <c r="D2" s="19"/>
      <c r="E2" s="19"/>
      <c r="F2" s="300" t="s">
        <v>132</v>
      </c>
      <c r="G2" s="295"/>
      <c r="H2" s="301"/>
      <c r="I2" s="19"/>
      <c r="J2" s="19"/>
      <c r="K2" s="19"/>
      <c r="L2" s="19"/>
    </row>
    <row r="3" spans="1:12" ht="17.25" customHeight="1">
      <c r="A3" s="299" t="s">
        <v>114</v>
      </c>
      <c r="B3" s="299"/>
      <c r="C3" s="345"/>
      <c r="D3" s="8"/>
      <c r="E3" s="8"/>
      <c r="F3" s="8"/>
      <c r="G3" s="8"/>
      <c r="H3" s="214"/>
      <c r="I3" s="19"/>
      <c r="J3" s="19"/>
      <c r="K3" s="19"/>
      <c r="L3" s="19"/>
    </row>
    <row r="4" spans="11:12" ht="15">
      <c r="K4" s="294"/>
      <c r="L4" s="294"/>
    </row>
    <row r="5" spans="1:12" ht="18.75" customHeight="1">
      <c r="A5" s="384" t="s">
        <v>194</v>
      </c>
      <c r="B5" s="385"/>
      <c r="C5" s="385"/>
      <c r="D5" s="385"/>
      <c r="E5" s="385"/>
      <c r="F5" s="385"/>
      <c r="G5" s="385"/>
      <c r="H5" s="385"/>
      <c r="I5" s="385"/>
      <c r="J5" s="385"/>
      <c r="K5" s="294"/>
      <c r="L5" s="294"/>
    </row>
    <row r="6" spans="1:12" ht="11.25">
      <c r="A6" s="386" t="s">
        <v>118</v>
      </c>
      <c r="B6" s="387"/>
      <c r="C6" s="387"/>
      <c r="D6" s="387"/>
      <c r="E6" s="387"/>
      <c r="F6" s="387"/>
      <c r="G6" s="387"/>
      <c r="H6" s="387"/>
      <c r="I6" s="387"/>
      <c r="J6" s="387"/>
      <c r="K6" s="19"/>
      <c r="L6" s="19"/>
    </row>
    <row r="7" spans="2:12" ht="6.75" customHeight="1">
      <c r="B7" s="19"/>
      <c r="C7" s="19"/>
      <c r="D7" s="19"/>
      <c r="E7" s="19"/>
      <c r="F7" s="19"/>
      <c r="G7" s="19"/>
      <c r="H7" s="19"/>
      <c r="I7" s="19"/>
      <c r="J7" s="19"/>
      <c r="K7" s="19"/>
      <c r="L7" s="19"/>
    </row>
    <row r="8" spans="2:12" ht="12.75">
      <c r="B8" s="102" t="s">
        <v>184</v>
      </c>
      <c r="C8" s="380" t="s">
        <v>535</v>
      </c>
      <c r="D8" s="381"/>
      <c r="E8" s="381"/>
      <c r="F8" s="381"/>
      <c r="G8" s="4"/>
      <c r="H8" s="19"/>
      <c r="I8" s="19"/>
      <c r="J8" s="19"/>
      <c r="K8" s="19"/>
      <c r="L8" s="19"/>
    </row>
    <row r="9" spans="2:12" ht="12.75">
      <c r="B9" s="102" t="s">
        <v>91</v>
      </c>
      <c r="C9" s="382">
        <v>41057015003</v>
      </c>
      <c r="D9" s="382"/>
      <c r="E9" s="382"/>
      <c r="F9" s="383"/>
      <c r="G9" s="4"/>
      <c r="H9" s="19"/>
      <c r="I9" s="19"/>
      <c r="J9" s="19"/>
      <c r="K9" s="19"/>
      <c r="L9" s="19"/>
    </row>
    <row r="10" spans="2:12" ht="12.75">
      <c r="B10" s="102" t="s">
        <v>92</v>
      </c>
      <c r="C10" s="378" t="s">
        <v>538</v>
      </c>
      <c r="D10" s="379"/>
      <c r="E10" s="379"/>
      <c r="F10" s="379"/>
      <c r="G10" s="94"/>
      <c r="H10" s="19"/>
      <c r="I10" s="19"/>
      <c r="J10" s="19"/>
      <c r="K10" s="19"/>
      <c r="L10" s="19"/>
    </row>
    <row r="11" spans="2:9" ht="12.75">
      <c r="B11" s="102" t="s">
        <v>93</v>
      </c>
      <c r="C11" s="378" t="s">
        <v>536</v>
      </c>
      <c r="D11" s="378"/>
      <c r="E11" s="378"/>
      <c r="F11" s="379"/>
      <c r="G11" s="95"/>
      <c r="H11" s="19"/>
      <c r="I11" s="5"/>
    </row>
    <row r="12" spans="1:7" ht="12.75">
      <c r="A12" s="1"/>
      <c r="B12" s="103" t="s">
        <v>115</v>
      </c>
      <c r="C12" s="378" t="s">
        <v>537</v>
      </c>
      <c r="D12" s="378"/>
      <c r="E12" s="378"/>
      <c r="F12" s="379"/>
      <c r="G12" s="1"/>
    </row>
    <row r="13" spans="1:2" ht="4.5" customHeight="1">
      <c r="A13" s="1"/>
      <c r="B13" s="7"/>
    </row>
    <row r="14" spans="1:9" ht="12">
      <c r="A14" s="1"/>
      <c r="B14" s="86" t="s">
        <v>102</v>
      </c>
      <c r="C14" s="78"/>
      <c r="H14" s="5"/>
      <c r="I14" s="5"/>
    </row>
    <row r="15" spans="1:11" ht="36" customHeight="1">
      <c r="A15" s="1"/>
      <c r="B15" s="392" t="s">
        <v>99</v>
      </c>
      <c r="C15" s="393"/>
      <c r="D15" s="393"/>
      <c r="E15" s="108"/>
      <c r="F15" s="109"/>
      <c r="G15" s="109"/>
      <c r="H15" s="109"/>
      <c r="I15" s="91"/>
      <c r="J15" s="91"/>
      <c r="K15" s="85"/>
    </row>
    <row r="16" spans="1:9" ht="16.5" customHeight="1">
      <c r="A16" s="1"/>
      <c r="B16" s="110" t="s">
        <v>100</v>
      </c>
      <c r="C16" s="111"/>
      <c r="D16" s="112"/>
      <c r="E16" s="8"/>
      <c r="F16" s="8"/>
      <c r="G16" s="8"/>
      <c r="H16" s="9"/>
      <c r="I16" s="9"/>
    </row>
    <row r="17" spans="1:9" ht="3.75" customHeight="1">
      <c r="A17" s="1"/>
      <c r="B17" s="111"/>
      <c r="C17" s="111"/>
      <c r="D17" s="113"/>
      <c r="E17" s="8"/>
      <c r="F17" s="8"/>
      <c r="G17" s="8"/>
      <c r="H17" s="9"/>
      <c r="I17" s="9"/>
    </row>
    <row r="18" spans="2:9" ht="12">
      <c r="B18" s="284" t="s">
        <v>83</v>
      </c>
      <c r="C18" s="285"/>
      <c r="D18" s="286" t="s">
        <v>90</v>
      </c>
      <c r="E18" s="10"/>
      <c r="F18" s="390" t="s">
        <v>56</v>
      </c>
      <c r="G18" s="391"/>
      <c r="H18" s="197">
        <v>12</v>
      </c>
      <c r="I18" s="17"/>
    </row>
    <row r="19" spans="2:9" ht="12">
      <c r="B19" s="83" t="s">
        <v>144</v>
      </c>
      <c r="C19" s="84"/>
      <c r="D19" s="197"/>
      <c r="E19" s="11"/>
      <c r="F19" s="99" t="s">
        <v>57</v>
      </c>
      <c r="G19" s="100"/>
      <c r="H19" s="197">
        <v>3</v>
      </c>
      <c r="I19" s="21"/>
    </row>
    <row r="20" spans="2:9" ht="12">
      <c r="B20" s="83" t="s">
        <v>74</v>
      </c>
      <c r="C20" s="79"/>
      <c r="D20" s="198">
        <v>26346</v>
      </c>
      <c r="E20" s="9"/>
      <c r="F20" s="390" t="s">
        <v>187</v>
      </c>
      <c r="G20" s="391"/>
      <c r="H20" s="199">
        <v>750.29</v>
      </c>
      <c r="I20" s="22"/>
    </row>
    <row r="21" spans="2:9" ht="13.5" customHeight="1">
      <c r="B21" s="388" t="s">
        <v>145</v>
      </c>
      <c r="C21" s="389"/>
      <c r="D21" s="197">
        <v>8585991</v>
      </c>
      <c r="E21" s="18"/>
      <c r="F21" s="290" t="s">
        <v>55</v>
      </c>
      <c r="G21" s="291"/>
      <c r="H21" s="292"/>
      <c r="I21" s="22"/>
    </row>
    <row r="22" spans="2:12" ht="12">
      <c r="B22" s="388" t="s">
        <v>146</v>
      </c>
      <c r="C22" s="389"/>
      <c r="D22" s="197"/>
      <c r="F22" s="12" t="s">
        <v>58</v>
      </c>
      <c r="G22" s="89"/>
      <c r="H22" s="197">
        <f>1+3+60</f>
        <v>64</v>
      </c>
      <c r="I22" s="1"/>
      <c r="L22" s="23"/>
    </row>
    <row r="23" spans="2:12" ht="12">
      <c r="B23" s="83" t="s">
        <v>147</v>
      </c>
      <c r="C23" s="84"/>
      <c r="D23" s="197">
        <v>2598479</v>
      </c>
      <c r="E23" s="1"/>
      <c r="F23" s="13" t="s">
        <v>59</v>
      </c>
      <c r="G23" s="97"/>
      <c r="H23" s="197">
        <v>1</v>
      </c>
      <c r="I23" s="1"/>
      <c r="L23" s="23"/>
    </row>
    <row r="24" spans="2:12" ht="12">
      <c r="B24" s="83" t="s">
        <v>82</v>
      </c>
      <c r="C24" s="84"/>
      <c r="D24" s="197"/>
      <c r="E24" s="1"/>
      <c r="F24" s="290" t="s">
        <v>54</v>
      </c>
      <c r="G24" s="291"/>
      <c r="H24" s="292"/>
      <c r="I24" s="1"/>
      <c r="L24" s="23"/>
    </row>
    <row r="25" spans="2:8" ht="13.5" customHeight="1" thickBot="1">
      <c r="B25" s="228" t="s">
        <v>119</v>
      </c>
      <c r="C25" s="229"/>
      <c r="D25" s="230">
        <f>SUM(D19:D24)</f>
        <v>11210816</v>
      </c>
      <c r="E25" s="14"/>
      <c r="F25" s="12" t="s">
        <v>58</v>
      </c>
      <c r="G25" s="89"/>
      <c r="H25" s="197">
        <f>95-64</f>
        <v>31</v>
      </c>
    </row>
    <row r="26" spans="6:11" ht="13.5" customHeight="1" thickBot="1" thickTop="1">
      <c r="F26" s="13" t="s">
        <v>59</v>
      </c>
      <c r="G26" s="97"/>
      <c r="H26" s="197">
        <f>32-1</f>
        <v>31</v>
      </c>
      <c r="I26" s="1"/>
      <c r="J26" s="18"/>
      <c r="K26" s="172"/>
    </row>
    <row r="27" spans="2:11" ht="13.5" customHeight="1" thickTop="1">
      <c r="B27" s="287" t="s">
        <v>101</v>
      </c>
      <c r="C27" s="288"/>
      <c r="D27" s="289"/>
      <c r="E27" s="14"/>
      <c r="F27" s="290" t="s">
        <v>106</v>
      </c>
      <c r="G27" s="291"/>
      <c r="H27" s="293"/>
      <c r="I27" s="1"/>
      <c r="J27" s="92"/>
      <c r="K27" s="20"/>
    </row>
    <row r="28" spans="2:11" ht="12">
      <c r="B28" s="12" t="s">
        <v>60</v>
      </c>
      <c r="C28" s="89"/>
      <c r="D28" s="200">
        <v>96</v>
      </c>
      <c r="F28" s="12" t="s">
        <v>3</v>
      </c>
      <c r="G28" s="89"/>
      <c r="H28" s="218">
        <v>1.63</v>
      </c>
      <c r="I28" s="4"/>
      <c r="J28" s="114"/>
      <c r="K28" s="20"/>
    </row>
    <row r="29" spans="2:11" ht="13.5" customHeight="1">
      <c r="B29" s="12" t="s">
        <v>61</v>
      </c>
      <c r="C29" s="89"/>
      <c r="D29" s="200">
        <f>104-16</f>
        <v>88</v>
      </c>
      <c r="F29" s="3" t="s">
        <v>45</v>
      </c>
      <c r="G29" s="3"/>
      <c r="H29" s="218">
        <v>0.25</v>
      </c>
      <c r="I29" s="4"/>
      <c r="J29" s="1"/>
      <c r="K29" s="20"/>
    </row>
    <row r="30" spans="2:11" ht="12">
      <c r="B30" s="12" t="s">
        <v>62</v>
      </c>
      <c r="C30" s="89"/>
      <c r="D30" s="200">
        <f>85-17</f>
        <v>68</v>
      </c>
      <c r="F30" s="96" t="s">
        <v>188</v>
      </c>
      <c r="G30" s="98"/>
      <c r="H30" s="218">
        <v>0.4552</v>
      </c>
      <c r="I30" s="1"/>
      <c r="J30" s="1"/>
      <c r="K30" s="116"/>
    </row>
    <row r="31" spans="2:11" ht="12">
      <c r="B31" s="12" t="s">
        <v>63</v>
      </c>
      <c r="C31" s="89"/>
      <c r="D31" s="200">
        <f>76-13</f>
        <v>63</v>
      </c>
      <c r="F31" s="12" t="s">
        <v>4</v>
      </c>
      <c r="G31" s="89"/>
      <c r="H31" s="218">
        <v>0.12</v>
      </c>
      <c r="I31" s="24"/>
      <c r="J31" s="1"/>
      <c r="K31" s="115"/>
    </row>
    <row r="32" spans="2:11" ht="12">
      <c r="B32" s="12" t="s">
        <v>64</v>
      </c>
      <c r="C32" s="89"/>
      <c r="D32" s="200">
        <f>88-27</f>
        <v>61</v>
      </c>
      <c r="F32" s="12" t="s">
        <v>47</v>
      </c>
      <c r="G32" s="89"/>
      <c r="H32" s="218">
        <v>0.1096</v>
      </c>
      <c r="I32" s="4"/>
      <c r="J32" s="1"/>
      <c r="K32" s="115"/>
    </row>
    <row r="33" spans="2:11" ht="12">
      <c r="B33" s="12" t="s">
        <v>65</v>
      </c>
      <c r="C33" s="89"/>
      <c r="D33" s="200">
        <f>76-12</f>
        <v>64</v>
      </c>
      <c r="F33" s="12" t="s">
        <v>48</v>
      </c>
      <c r="G33" s="89"/>
      <c r="H33" s="218">
        <f>0.2631-0.1096</f>
        <v>0.1535</v>
      </c>
      <c r="I33" s="4"/>
      <c r="J33" s="1"/>
      <c r="K33" s="115"/>
    </row>
    <row r="34" spans="2:11" ht="13.5" customHeight="1">
      <c r="B34" s="12" t="s">
        <v>66</v>
      </c>
      <c r="C34" s="89"/>
      <c r="D34" s="200">
        <f>79-17</f>
        <v>62</v>
      </c>
      <c r="F34" s="12" t="s">
        <v>46</v>
      </c>
      <c r="G34" s="89"/>
      <c r="H34" s="218">
        <v>0.05</v>
      </c>
      <c r="I34" s="4"/>
      <c r="J34" s="1"/>
      <c r="K34" s="1"/>
    </row>
    <row r="35" spans="2:10" ht="12">
      <c r="B35" s="12" t="s">
        <v>67</v>
      </c>
      <c r="C35" s="89"/>
      <c r="D35" s="200">
        <f>78-15</f>
        <v>63</v>
      </c>
      <c r="F35" s="3" t="s">
        <v>49</v>
      </c>
      <c r="G35" s="3"/>
      <c r="H35" s="218">
        <v>0.05</v>
      </c>
      <c r="I35" s="24"/>
      <c r="J35" s="92"/>
    </row>
    <row r="36" spans="2:11" ht="12">
      <c r="B36" s="12" t="s">
        <v>68</v>
      </c>
      <c r="C36" s="89"/>
      <c r="D36" s="200">
        <f>77-8</f>
        <v>69</v>
      </c>
      <c r="F36" s="96" t="s">
        <v>5</v>
      </c>
      <c r="G36" s="98"/>
      <c r="H36" s="218">
        <v>0.3014</v>
      </c>
      <c r="I36" s="4"/>
      <c r="J36" s="114"/>
      <c r="K36" s="25"/>
    </row>
    <row r="37" spans="2:11" ht="12">
      <c r="B37" s="12" t="s">
        <v>69</v>
      </c>
      <c r="C37" s="89"/>
      <c r="D37" s="200">
        <f>97-20</f>
        <v>77</v>
      </c>
      <c r="F37" s="12" t="s">
        <v>185</v>
      </c>
      <c r="G37" s="89"/>
      <c r="H37" s="218"/>
      <c r="I37" s="4"/>
      <c r="J37" s="1"/>
      <c r="K37" s="20"/>
    </row>
    <row r="38" spans="2:11" ht="12">
      <c r="B38" s="12" t="s">
        <v>77</v>
      </c>
      <c r="C38" s="89"/>
      <c r="D38" s="200">
        <f>16+17+13+27+12+17+15+8+20</f>
        <v>145</v>
      </c>
      <c r="F38" s="12" t="s">
        <v>50</v>
      </c>
      <c r="G38" s="89"/>
      <c r="H38" s="218">
        <v>0.02</v>
      </c>
      <c r="I38" s="1"/>
      <c r="J38" s="1"/>
      <c r="K38" s="20"/>
    </row>
    <row r="39" spans="2:11" ht="12">
      <c r="B39" s="220" t="s">
        <v>120</v>
      </c>
      <c r="C39" s="221"/>
      <c r="D39" s="201">
        <f>SUM(D28:D38)</f>
        <v>856</v>
      </c>
      <c r="F39" s="12" t="s">
        <v>6</v>
      </c>
      <c r="G39" s="89"/>
      <c r="H39" s="218">
        <v>0.05</v>
      </c>
      <c r="I39" s="24"/>
      <c r="J39" s="1"/>
      <c r="K39" s="116"/>
    </row>
    <row r="40" spans="2:11" ht="12">
      <c r="B40" s="87" t="s">
        <v>70</v>
      </c>
      <c r="C40" s="80"/>
      <c r="D40" s="200"/>
      <c r="F40" s="96" t="s">
        <v>7</v>
      </c>
      <c r="G40" s="98"/>
      <c r="H40" s="218"/>
      <c r="I40" s="1"/>
      <c r="J40" s="1"/>
      <c r="K40" s="115"/>
    </row>
    <row r="41" spans="2:11" ht="12">
      <c r="B41" s="87" t="s">
        <v>71</v>
      </c>
      <c r="C41" s="80"/>
      <c r="D41" s="200"/>
      <c r="F41" s="12" t="s">
        <v>7</v>
      </c>
      <c r="G41" s="89"/>
      <c r="H41" s="218"/>
      <c r="I41" s="26"/>
      <c r="J41" s="1"/>
      <c r="K41" s="115"/>
    </row>
    <row r="42" spans="2:12" ht="12">
      <c r="B42" s="87" t="s">
        <v>72</v>
      </c>
      <c r="C42" s="80"/>
      <c r="D42" s="200"/>
      <c r="F42" s="90"/>
      <c r="G42" s="90"/>
      <c r="H42" s="171"/>
      <c r="I42" s="15"/>
      <c r="J42" s="1"/>
      <c r="K42" s="115"/>
      <c r="L42" s="20"/>
    </row>
    <row r="43" spans="2:12" ht="12.75">
      <c r="B43" s="88" t="s">
        <v>73</v>
      </c>
      <c r="C43" s="81"/>
      <c r="D43" s="200"/>
      <c r="F43" s="374" t="s">
        <v>186</v>
      </c>
      <c r="G43" s="375"/>
      <c r="H43" s="202">
        <v>91248273</v>
      </c>
      <c r="I43" s="26"/>
      <c r="J43" s="147" t="str">
        <f>MID(C9,10,1)</f>
        <v>0</v>
      </c>
      <c r="K43" s="1"/>
      <c r="L43" s="20"/>
    </row>
    <row r="44" spans="2:10" ht="12.75">
      <c r="B44" s="87" t="s">
        <v>76</v>
      </c>
      <c r="C44" s="80"/>
      <c r="D44" s="200"/>
      <c r="F44" s="374" t="s">
        <v>75</v>
      </c>
      <c r="G44" s="375"/>
      <c r="H44" s="202">
        <f>(H43/H20)</f>
        <v>121617.33862906344</v>
      </c>
      <c r="I44" s="27"/>
      <c r="J44" s="147">
        <f>IF(J43="2",(H43*1.38),(H43*0.069))</f>
        <v>6296130.837</v>
      </c>
    </row>
    <row r="45" spans="2:10" ht="13.5" thickBot="1">
      <c r="B45" s="222" t="s">
        <v>121</v>
      </c>
      <c r="C45" s="223"/>
      <c r="D45" s="224">
        <f>SUM(D40:D44)</f>
        <v>0</v>
      </c>
      <c r="F45" s="372" t="s">
        <v>155</v>
      </c>
      <c r="G45" s="373"/>
      <c r="H45" s="202">
        <v>3730000</v>
      </c>
      <c r="J45" s="148">
        <f>J44-H45</f>
        <v>2566130.8370000003</v>
      </c>
    </row>
    <row r="46" spans="2:12" ht="14.25" thickBot="1" thickTop="1">
      <c r="B46" s="225" t="s">
        <v>122</v>
      </c>
      <c r="C46" s="226"/>
      <c r="D46" s="227">
        <f>SUM(D39,D45)</f>
        <v>856</v>
      </c>
      <c r="F46" s="376" t="s">
        <v>51</v>
      </c>
      <c r="G46" s="377"/>
      <c r="H46" s="203">
        <f>H45/(H43*0.069)</f>
        <v>0.5924273330027052</v>
      </c>
      <c r="I46" s="28"/>
      <c r="L46" s="28"/>
    </row>
    <row r="47" ht="12" thickTop="1">
      <c r="C47" s="82"/>
    </row>
    <row r="48" spans="2:12" ht="9" customHeight="1">
      <c r="B48" s="82" t="s">
        <v>148</v>
      </c>
      <c r="I48" s="29"/>
      <c r="L48" s="29"/>
    </row>
    <row r="49" ht="9.75" customHeight="1">
      <c r="B49" s="321"/>
    </row>
    <row r="50" ht="9.75" customHeight="1"/>
    <row r="51" ht="9.75" customHeight="1"/>
    <row r="52" ht="17.25" customHeight="1"/>
  </sheetData>
  <sheetProtection password="AC65" sheet="1" objects="1" scenarios="1"/>
  <mergeCells count="16">
    <mergeCell ref="A5:J5"/>
    <mergeCell ref="A6:J6"/>
    <mergeCell ref="F44:G44"/>
    <mergeCell ref="C11:F11"/>
    <mergeCell ref="C12:F12"/>
    <mergeCell ref="B21:C21"/>
    <mergeCell ref="B22:C22"/>
    <mergeCell ref="F20:G20"/>
    <mergeCell ref="F18:G18"/>
    <mergeCell ref="B15:D15"/>
    <mergeCell ref="F45:G45"/>
    <mergeCell ref="F43:G43"/>
    <mergeCell ref="F46:G46"/>
    <mergeCell ref="C10:F10"/>
    <mergeCell ref="C8:F8"/>
    <mergeCell ref="C9:F9"/>
  </mergeCells>
  <printOptions headings="1"/>
  <pageMargins left="0.43" right="0.18" top="0.37" bottom="0.24" header="0.17" footer="0.17"/>
  <pageSetup horizontalDpi="600" verticalDpi="600" orientation="landscape" scale="90" r:id="rId4"/>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K64"/>
  <sheetViews>
    <sheetView showGridLines="0" zoomScalePageLayoutView="0" workbookViewId="0" topLeftCell="A1">
      <pane ySplit="5" topLeftCell="A12" activePane="bottomLeft" state="frozen"/>
      <selection pane="topLeft" activeCell="A1" sqref="A1:B1"/>
      <selection pane="bottomLeft" activeCell="K61" sqref="K61"/>
    </sheetView>
  </sheetViews>
  <sheetFormatPr defaultColWidth="8.7109375" defaultRowHeight="12.75"/>
  <cols>
    <col min="1" max="1" width="36.00390625" style="56" customWidth="1"/>
    <col min="2" max="2" width="4.7109375" style="56" customWidth="1"/>
    <col min="3" max="9" width="13.7109375" style="56" customWidth="1"/>
    <col min="10" max="11" width="13.7109375" style="76" customWidth="1"/>
    <col min="12" max="12" width="3.28125" style="56" customWidth="1"/>
    <col min="13" max="13" width="4.421875" style="56" customWidth="1"/>
    <col min="14" max="16384" width="8.7109375" style="56" customWidth="1"/>
  </cols>
  <sheetData>
    <row r="1" spans="1:11" ht="12">
      <c r="A1" s="396" t="s">
        <v>189</v>
      </c>
      <c r="B1" s="396"/>
      <c r="C1" s="396"/>
      <c r="D1" s="396"/>
      <c r="E1" s="396"/>
      <c r="F1" s="396"/>
      <c r="G1" s="396"/>
      <c r="H1" s="396"/>
      <c r="I1" s="396"/>
      <c r="J1" s="396"/>
      <c r="K1" s="396"/>
    </row>
    <row r="2" spans="1:11" ht="12">
      <c r="A2" s="396" t="s">
        <v>193</v>
      </c>
      <c r="B2" s="396"/>
      <c r="C2" s="396"/>
      <c r="D2" s="396"/>
      <c r="E2" s="396"/>
      <c r="F2" s="396"/>
      <c r="G2" s="396"/>
      <c r="H2" s="396"/>
      <c r="I2" s="396"/>
      <c r="J2" s="396"/>
      <c r="K2" s="396"/>
    </row>
    <row r="3" spans="1:11" ht="12">
      <c r="A3" s="344"/>
      <c r="B3" s="344"/>
      <c r="C3" s="344"/>
      <c r="D3" s="344"/>
      <c r="E3" s="344"/>
      <c r="F3" s="344"/>
      <c r="G3" s="344"/>
      <c r="H3" s="344"/>
      <c r="I3" s="344"/>
      <c r="J3" s="344"/>
      <c r="K3" s="344"/>
    </row>
    <row r="4" spans="1:11" ht="11.25" customHeight="1">
      <c r="A4" s="54"/>
      <c r="B4" s="332"/>
      <c r="C4" s="333" t="s">
        <v>32</v>
      </c>
      <c r="D4" s="333" t="s">
        <v>33</v>
      </c>
      <c r="E4" s="333" t="s">
        <v>34</v>
      </c>
      <c r="F4" s="333" t="s">
        <v>35</v>
      </c>
      <c r="G4" s="333" t="s">
        <v>36</v>
      </c>
      <c r="H4" s="333" t="s">
        <v>37</v>
      </c>
      <c r="I4" s="333" t="s">
        <v>38</v>
      </c>
      <c r="J4" s="333" t="s">
        <v>39</v>
      </c>
      <c r="K4" s="333" t="s">
        <v>40</v>
      </c>
    </row>
    <row r="5" spans="1:11" ht="33.75">
      <c r="A5" s="337" t="s">
        <v>1</v>
      </c>
      <c r="B5" s="334" t="s">
        <v>176</v>
      </c>
      <c r="C5" s="335" t="s">
        <v>10</v>
      </c>
      <c r="D5" s="336" t="s">
        <v>53</v>
      </c>
      <c r="E5" s="335" t="s">
        <v>159</v>
      </c>
      <c r="F5" s="335" t="s">
        <v>11</v>
      </c>
      <c r="G5" s="336" t="s">
        <v>42</v>
      </c>
      <c r="H5" s="336" t="s">
        <v>160</v>
      </c>
      <c r="I5" s="335" t="s">
        <v>43</v>
      </c>
      <c r="J5" s="335" t="s">
        <v>161</v>
      </c>
      <c r="K5" s="336" t="s">
        <v>44</v>
      </c>
    </row>
    <row r="6" spans="1:11" s="59" customFormat="1" ht="13.5" customHeight="1">
      <c r="A6" s="259" t="s">
        <v>31</v>
      </c>
      <c r="B6" s="260"/>
      <c r="C6" s="57"/>
      <c r="D6" s="58"/>
      <c r="E6" s="58"/>
      <c r="F6" s="58"/>
      <c r="G6" s="58"/>
      <c r="H6" s="58"/>
      <c r="I6" s="58"/>
      <c r="J6" s="58"/>
      <c r="K6" s="58"/>
    </row>
    <row r="7" spans="1:11" s="62" customFormat="1" ht="13.5" customHeight="1">
      <c r="A7" s="60" t="s">
        <v>162</v>
      </c>
      <c r="B7" s="61" t="s">
        <v>0</v>
      </c>
      <c r="C7" s="173">
        <v>62415</v>
      </c>
      <c r="D7" s="173">
        <v>25560</v>
      </c>
      <c r="E7" s="173">
        <v>2872</v>
      </c>
      <c r="F7" s="173">
        <v>2854</v>
      </c>
      <c r="G7" s="173">
        <v>9478</v>
      </c>
      <c r="H7" s="173"/>
      <c r="I7" s="173">
        <v>102961</v>
      </c>
      <c r="J7" s="173">
        <v>2707</v>
      </c>
      <c r="K7" s="173">
        <v>490</v>
      </c>
    </row>
    <row r="8" spans="1:11" s="62" customFormat="1" ht="12">
      <c r="A8" s="60" t="s">
        <v>15</v>
      </c>
      <c r="B8" s="66">
        <v>120</v>
      </c>
      <c r="C8" s="173">
        <v>328824</v>
      </c>
      <c r="D8" s="173">
        <v>30341</v>
      </c>
      <c r="E8" s="173">
        <v>517</v>
      </c>
      <c r="F8" s="173">
        <v>131289</v>
      </c>
      <c r="G8" s="173">
        <v>100227</v>
      </c>
      <c r="H8" s="173"/>
      <c r="I8" s="173">
        <v>1709266</v>
      </c>
      <c r="J8" s="173">
        <v>62264</v>
      </c>
      <c r="K8" s="174">
        <v>2322813</v>
      </c>
    </row>
    <row r="9" spans="1:11" s="62" customFormat="1" ht="12">
      <c r="A9" s="63" t="s">
        <v>131</v>
      </c>
      <c r="B9" s="64">
        <v>130</v>
      </c>
      <c r="C9" s="173"/>
      <c r="D9" s="173"/>
      <c r="E9" s="173"/>
      <c r="F9" s="173"/>
      <c r="G9" s="173"/>
      <c r="H9" s="173"/>
      <c r="I9" s="173"/>
      <c r="J9" s="173"/>
      <c r="K9" s="174"/>
    </row>
    <row r="10" spans="1:11" s="62" customFormat="1" ht="12">
      <c r="A10" s="63" t="s">
        <v>163</v>
      </c>
      <c r="B10" s="64">
        <v>140</v>
      </c>
      <c r="C10" s="173"/>
      <c r="D10" s="173"/>
      <c r="E10" s="322"/>
      <c r="F10" s="173"/>
      <c r="G10" s="204"/>
      <c r="H10" s="173"/>
      <c r="I10" s="202"/>
      <c r="J10" s="323"/>
      <c r="K10" s="323"/>
    </row>
    <row r="11" spans="1:11" s="62" customFormat="1" ht="12">
      <c r="A11" s="63" t="s">
        <v>164</v>
      </c>
      <c r="B11" s="64">
        <v>150</v>
      </c>
      <c r="C11" s="322"/>
      <c r="D11" s="173"/>
      <c r="E11" s="323"/>
      <c r="F11" s="173"/>
      <c r="G11" s="323"/>
      <c r="H11" s="323"/>
      <c r="I11" s="202"/>
      <c r="J11" s="323"/>
      <c r="K11" s="323"/>
    </row>
    <row r="12" spans="1:11" ht="12">
      <c r="A12" s="65" t="s">
        <v>165</v>
      </c>
      <c r="B12" s="64">
        <v>160</v>
      </c>
      <c r="C12" s="173"/>
      <c r="D12" s="322"/>
      <c r="E12" s="323"/>
      <c r="F12" s="173"/>
      <c r="G12" s="323"/>
      <c r="H12" s="323"/>
      <c r="I12" s="173"/>
      <c r="J12" s="323"/>
      <c r="K12" s="323"/>
    </row>
    <row r="13" spans="1:11" ht="12">
      <c r="A13" s="63" t="s">
        <v>14</v>
      </c>
      <c r="B13" s="66">
        <v>170</v>
      </c>
      <c r="C13" s="173"/>
      <c r="D13" s="173"/>
      <c r="E13" s="323"/>
      <c r="F13" s="322"/>
      <c r="G13" s="323"/>
      <c r="H13" s="323"/>
      <c r="I13" s="173"/>
      <c r="J13" s="323"/>
      <c r="K13" s="323"/>
    </row>
    <row r="14" spans="1:11" ht="12">
      <c r="A14" s="67" t="s">
        <v>166</v>
      </c>
      <c r="B14" s="66">
        <v>180</v>
      </c>
      <c r="C14" s="173"/>
      <c r="D14" s="173"/>
      <c r="E14" s="322"/>
      <c r="F14" s="173"/>
      <c r="G14" s="323"/>
      <c r="H14" s="323"/>
      <c r="I14" s="173"/>
      <c r="J14" s="323"/>
      <c r="K14" s="323"/>
    </row>
    <row r="15" spans="1:11" ht="12">
      <c r="A15" s="67" t="s">
        <v>16</v>
      </c>
      <c r="B15" s="66">
        <v>190</v>
      </c>
      <c r="C15" s="173"/>
      <c r="D15" s="173"/>
      <c r="E15" s="173"/>
      <c r="F15" s="173"/>
      <c r="G15" s="173"/>
      <c r="H15" s="173"/>
      <c r="I15" s="173"/>
      <c r="J15" s="173"/>
      <c r="K15" s="173"/>
    </row>
    <row r="16" spans="1:11" ht="12.75" thickBot="1">
      <c r="A16" s="327" t="s">
        <v>123</v>
      </c>
      <c r="B16" s="231"/>
      <c r="C16" s="175">
        <f aca="true" t="shared" si="0" ref="C16:K16">SUM(C7:C15)</f>
        <v>391239</v>
      </c>
      <c r="D16" s="175">
        <f t="shared" si="0"/>
        <v>55901</v>
      </c>
      <c r="E16" s="175">
        <f t="shared" si="0"/>
        <v>3389</v>
      </c>
      <c r="F16" s="175">
        <f t="shared" si="0"/>
        <v>134143</v>
      </c>
      <c r="G16" s="175">
        <f t="shared" si="0"/>
        <v>109705</v>
      </c>
      <c r="H16" s="175">
        <f t="shared" si="0"/>
        <v>0</v>
      </c>
      <c r="I16" s="175">
        <f t="shared" si="0"/>
        <v>1812227</v>
      </c>
      <c r="J16" s="175">
        <f t="shared" si="0"/>
        <v>64971</v>
      </c>
      <c r="K16" s="175">
        <f t="shared" si="0"/>
        <v>2323303</v>
      </c>
    </row>
    <row r="17" spans="1:11" ht="13.5" customHeight="1" thickTop="1">
      <c r="A17" s="261" t="s">
        <v>30</v>
      </c>
      <c r="B17" s="262"/>
      <c r="C17" s="176"/>
      <c r="D17" s="176"/>
      <c r="E17" s="176"/>
      <c r="F17" s="176"/>
      <c r="G17" s="176"/>
      <c r="H17" s="176"/>
      <c r="I17" s="176"/>
      <c r="J17" s="177"/>
      <c r="K17" s="176"/>
    </row>
    <row r="18" spans="1:11" ht="12">
      <c r="A18" s="68" t="s">
        <v>167</v>
      </c>
      <c r="B18" s="66">
        <v>410</v>
      </c>
      <c r="C18" s="178"/>
      <c r="D18" s="178"/>
      <c r="E18" s="178"/>
      <c r="F18" s="178"/>
      <c r="G18" s="178"/>
      <c r="H18" s="178"/>
      <c r="I18" s="177"/>
      <c r="J18" s="178"/>
      <c r="K18" s="178"/>
    </row>
    <row r="19" spans="1:11" ht="12">
      <c r="A19" s="69" t="s">
        <v>168</v>
      </c>
      <c r="B19" s="70">
        <v>420</v>
      </c>
      <c r="C19" s="178"/>
      <c r="D19" s="178"/>
      <c r="E19" s="178"/>
      <c r="F19" s="178"/>
      <c r="G19" s="178"/>
      <c r="H19" s="330"/>
      <c r="I19" s="179"/>
      <c r="J19" s="178"/>
      <c r="K19" s="178"/>
    </row>
    <row r="20" spans="1:11" ht="12">
      <c r="A20" s="69" t="s">
        <v>170</v>
      </c>
      <c r="B20" s="70">
        <v>430</v>
      </c>
      <c r="C20" s="178"/>
      <c r="D20" s="178"/>
      <c r="E20" s="178"/>
      <c r="F20" s="178"/>
      <c r="G20" s="178"/>
      <c r="H20" s="179"/>
      <c r="I20" s="179"/>
      <c r="J20" s="179"/>
      <c r="K20" s="178"/>
    </row>
    <row r="21" spans="1:11" ht="12">
      <c r="A21" s="69" t="s">
        <v>169</v>
      </c>
      <c r="B21" s="70">
        <v>440</v>
      </c>
      <c r="C21" s="178"/>
      <c r="D21" s="178"/>
      <c r="E21" s="178"/>
      <c r="F21" s="178"/>
      <c r="G21" s="178"/>
      <c r="H21" s="179"/>
      <c r="I21" s="179"/>
      <c r="J21" s="179"/>
      <c r="K21" s="178"/>
    </row>
    <row r="22" spans="1:11" ht="12">
      <c r="A22" s="69" t="s">
        <v>171</v>
      </c>
      <c r="B22" s="70">
        <v>460</v>
      </c>
      <c r="C22" s="178"/>
      <c r="D22" s="178"/>
      <c r="E22" s="330"/>
      <c r="F22" s="178"/>
      <c r="G22" s="330"/>
      <c r="H22" s="330"/>
      <c r="I22" s="179"/>
      <c r="J22" s="179"/>
      <c r="K22" s="179"/>
    </row>
    <row r="23" spans="1:11" ht="12">
      <c r="A23" s="71" t="s">
        <v>172</v>
      </c>
      <c r="B23" s="70">
        <v>470</v>
      </c>
      <c r="C23" s="178"/>
      <c r="D23" s="178"/>
      <c r="E23" s="178"/>
      <c r="F23" s="178"/>
      <c r="G23" s="178"/>
      <c r="H23" s="179"/>
      <c r="I23" s="179"/>
      <c r="J23" s="178"/>
      <c r="K23" s="179"/>
    </row>
    <row r="24" spans="1:11" ht="12">
      <c r="A24" s="72" t="s">
        <v>173</v>
      </c>
      <c r="B24" s="73">
        <v>480</v>
      </c>
      <c r="C24" s="330"/>
      <c r="D24" s="178"/>
      <c r="E24" s="179"/>
      <c r="F24" s="178"/>
      <c r="G24" s="179"/>
      <c r="H24" s="179"/>
      <c r="I24" s="179"/>
      <c r="J24" s="179"/>
      <c r="K24" s="178"/>
    </row>
    <row r="25" spans="1:11" ht="12">
      <c r="A25" s="72" t="s">
        <v>174</v>
      </c>
      <c r="B25" s="73">
        <v>490</v>
      </c>
      <c r="C25" s="178"/>
      <c r="D25" s="330"/>
      <c r="E25" s="179"/>
      <c r="F25" s="178"/>
      <c r="G25" s="179"/>
      <c r="H25" s="179"/>
      <c r="I25" s="179"/>
      <c r="J25" s="179"/>
      <c r="K25" s="178"/>
    </row>
    <row r="26" spans="1:11" ht="12">
      <c r="A26" s="72" t="s">
        <v>41</v>
      </c>
      <c r="B26" s="73">
        <v>493</v>
      </c>
      <c r="C26" s="178"/>
      <c r="D26" s="178"/>
      <c r="E26" s="179"/>
      <c r="F26" s="330"/>
      <c r="G26" s="179"/>
      <c r="H26" s="179"/>
      <c r="I26" s="179"/>
      <c r="J26" s="179"/>
      <c r="K26" s="178"/>
    </row>
    <row r="27" spans="1:11" ht="12">
      <c r="A27" s="328" t="s">
        <v>175</v>
      </c>
      <c r="B27" s="324"/>
      <c r="C27" s="331">
        <f>SUM(C18:C26)</f>
        <v>0</v>
      </c>
      <c r="D27" s="331">
        <f aca="true" t="shared" si="1" ref="D27:K27">SUM(D18:D26)</f>
        <v>0</v>
      </c>
      <c r="E27" s="331">
        <f t="shared" si="1"/>
        <v>0</v>
      </c>
      <c r="F27" s="331">
        <f t="shared" si="1"/>
        <v>0</v>
      </c>
      <c r="G27" s="331">
        <f t="shared" si="1"/>
        <v>0</v>
      </c>
      <c r="H27" s="331">
        <f t="shared" si="1"/>
        <v>0</v>
      </c>
      <c r="I27" s="331">
        <f t="shared" si="1"/>
        <v>0</v>
      </c>
      <c r="J27" s="331">
        <f t="shared" si="1"/>
        <v>0</v>
      </c>
      <c r="K27" s="331">
        <f t="shared" si="1"/>
        <v>0</v>
      </c>
    </row>
    <row r="28" spans="1:11" ht="13.5" customHeight="1">
      <c r="A28" s="263" t="s">
        <v>19</v>
      </c>
      <c r="B28" s="264"/>
      <c r="C28" s="176"/>
      <c r="D28" s="177"/>
      <c r="E28" s="177"/>
      <c r="F28" s="177"/>
      <c r="G28" s="177"/>
      <c r="H28" s="177"/>
      <c r="I28" s="177"/>
      <c r="J28" s="177"/>
      <c r="K28" s="177"/>
    </row>
    <row r="29" spans="1:11" ht="12">
      <c r="A29" s="69" t="s">
        <v>17</v>
      </c>
      <c r="B29" s="70">
        <v>511</v>
      </c>
      <c r="C29" s="179"/>
      <c r="D29" s="179"/>
      <c r="E29" s="179"/>
      <c r="F29" s="179"/>
      <c r="G29" s="179"/>
      <c r="H29" s="179"/>
      <c r="I29" s="177"/>
      <c r="J29" s="179"/>
      <c r="K29" s="179"/>
    </row>
    <row r="30" spans="1:11" ht="12">
      <c r="A30" s="69" t="s">
        <v>18</v>
      </c>
      <c r="B30" s="70">
        <v>590</v>
      </c>
      <c r="C30" s="338"/>
      <c r="D30" s="338"/>
      <c r="E30" s="338"/>
      <c r="F30" s="338"/>
      <c r="G30" s="338"/>
      <c r="H30" s="338"/>
      <c r="I30" s="177"/>
      <c r="J30" s="338"/>
      <c r="K30" s="338"/>
    </row>
    <row r="31" spans="1:11" ht="13.5" customHeight="1" thickBot="1">
      <c r="A31" s="329" t="s">
        <v>124</v>
      </c>
      <c r="B31" s="234"/>
      <c r="C31" s="175">
        <f>SUM(C27:C30)</f>
        <v>0</v>
      </c>
      <c r="D31" s="175">
        <f aca="true" t="shared" si="2" ref="D31:K31">SUM(D27:D30)</f>
        <v>0</v>
      </c>
      <c r="E31" s="175">
        <f t="shared" si="2"/>
        <v>0</v>
      </c>
      <c r="F31" s="175">
        <f t="shared" si="2"/>
        <v>0</v>
      </c>
      <c r="G31" s="175">
        <f t="shared" si="2"/>
        <v>0</v>
      </c>
      <c r="H31" s="175">
        <f t="shared" si="2"/>
        <v>0</v>
      </c>
      <c r="I31" s="340"/>
      <c r="J31" s="175">
        <f t="shared" si="2"/>
        <v>0</v>
      </c>
      <c r="K31" s="175">
        <f t="shared" si="2"/>
        <v>0</v>
      </c>
    </row>
    <row r="32" spans="1:11" ht="12.75" thickTop="1">
      <c r="A32" s="232" t="s">
        <v>20</v>
      </c>
      <c r="B32" s="233">
        <v>714</v>
      </c>
      <c r="C32" s="180"/>
      <c r="D32" s="180"/>
      <c r="E32" s="180"/>
      <c r="F32" s="180"/>
      <c r="G32" s="180"/>
      <c r="H32" s="180"/>
      <c r="I32" s="180"/>
      <c r="J32" s="180"/>
      <c r="K32" s="180"/>
    </row>
    <row r="33" spans="1:11" ht="12">
      <c r="A33" s="72" t="s">
        <v>21</v>
      </c>
      <c r="B33" s="73">
        <v>730</v>
      </c>
      <c r="C33" s="178">
        <v>391239</v>
      </c>
      <c r="D33" s="178">
        <v>55901</v>
      </c>
      <c r="E33" s="178">
        <v>3389</v>
      </c>
      <c r="F33" s="178">
        <v>134143</v>
      </c>
      <c r="G33" s="178">
        <v>109705</v>
      </c>
      <c r="H33" s="178"/>
      <c r="I33" s="178">
        <v>1812227</v>
      </c>
      <c r="J33" s="178">
        <v>64971</v>
      </c>
      <c r="K33" s="178">
        <v>2323303</v>
      </c>
    </row>
    <row r="34" spans="1:11" ht="12">
      <c r="A34" s="72" t="s">
        <v>22</v>
      </c>
      <c r="B34" s="339"/>
      <c r="C34" s="176"/>
      <c r="D34" s="177"/>
      <c r="E34" s="177"/>
      <c r="F34" s="177"/>
      <c r="G34" s="177"/>
      <c r="H34" s="177"/>
      <c r="I34" s="177"/>
      <c r="J34" s="177"/>
      <c r="K34" s="177"/>
    </row>
    <row r="35" spans="1:11" ht="12.75" thickBot="1">
      <c r="A35" s="235" t="s">
        <v>125</v>
      </c>
      <c r="B35" s="234"/>
      <c r="C35" s="175">
        <f>SUM(C31:C33)</f>
        <v>391239</v>
      </c>
      <c r="D35" s="175">
        <f aca="true" t="shared" si="3" ref="D35:K35">SUM(D31:D33)</f>
        <v>55901</v>
      </c>
      <c r="E35" s="175">
        <f t="shared" si="3"/>
        <v>3389</v>
      </c>
      <c r="F35" s="175">
        <f t="shared" si="3"/>
        <v>134143</v>
      </c>
      <c r="G35" s="175">
        <f t="shared" si="3"/>
        <v>109705</v>
      </c>
      <c r="H35" s="175">
        <f t="shared" si="3"/>
        <v>0</v>
      </c>
      <c r="I35" s="175">
        <f t="shared" si="3"/>
        <v>1812227</v>
      </c>
      <c r="J35" s="175">
        <f t="shared" si="3"/>
        <v>64971</v>
      </c>
      <c r="K35" s="175">
        <f t="shared" si="3"/>
        <v>2323303</v>
      </c>
    </row>
    <row r="36" spans="1:11" s="104" customFormat="1" ht="12" thickTop="1">
      <c r="A36" s="106"/>
      <c r="B36" s="107"/>
      <c r="C36" s="106"/>
      <c r="D36" s="105"/>
      <c r="E36" s="105"/>
      <c r="F36" s="105"/>
      <c r="G36" s="105"/>
      <c r="H36" s="105"/>
      <c r="I36" s="105"/>
      <c r="J36" s="105"/>
      <c r="K36" s="105"/>
    </row>
    <row r="37" spans="1:11" s="104" customFormat="1" ht="12" customHeight="1">
      <c r="A37" s="54"/>
      <c r="B37" s="55"/>
      <c r="C37" s="333" t="s">
        <v>32</v>
      </c>
      <c r="D37" s="333" t="s">
        <v>33</v>
      </c>
      <c r="E37" s="333" t="s">
        <v>34</v>
      </c>
      <c r="F37" s="333" t="s">
        <v>35</v>
      </c>
      <c r="G37" s="333" t="s">
        <v>36</v>
      </c>
      <c r="H37" s="333" t="s">
        <v>37</v>
      </c>
      <c r="I37" s="333" t="s">
        <v>38</v>
      </c>
      <c r="J37" s="333" t="s">
        <v>39</v>
      </c>
      <c r="K37" s="333" t="s">
        <v>40</v>
      </c>
    </row>
    <row r="38" spans="1:11" ht="33.75">
      <c r="A38" s="337" t="s">
        <v>1</v>
      </c>
      <c r="B38" s="334" t="s">
        <v>176</v>
      </c>
      <c r="C38" s="335" t="s">
        <v>10</v>
      </c>
      <c r="D38" s="336" t="s">
        <v>53</v>
      </c>
      <c r="E38" s="335" t="s">
        <v>159</v>
      </c>
      <c r="F38" s="335" t="s">
        <v>11</v>
      </c>
      <c r="G38" s="336" t="s">
        <v>42</v>
      </c>
      <c r="H38" s="336" t="s">
        <v>160</v>
      </c>
      <c r="I38" s="335" t="s">
        <v>43</v>
      </c>
      <c r="J38" s="335" t="s">
        <v>161</v>
      </c>
      <c r="K38" s="336" t="s">
        <v>44</v>
      </c>
    </row>
    <row r="39" spans="1:11" ht="13.5" customHeight="1">
      <c r="A39" s="265" t="s">
        <v>13</v>
      </c>
      <c r="B39" s="266"/>
      <c r="C39" s="170"/>
      <c r="D39" s="170"/>
      <c r="E39" s="170"/>
      <c r="F39" s="170"/>
      <c r="G39" s="170"/>
      <c r="H39" s="170"/>
      <c r="I39" s="170"/>
      <c r="J39" s="170"/>
      <c r="K39" s="170"/>
    </row>
    <row r="40" spans="1:11" ht="13.5" customHeight="1">
      <c r="A40" s="269" t="s">
        <v>23</v>
      </c>
      <c r="B40" s="270">
        <v>1000</v>
      </c>
      <c r="C40" s="181">
        <v>2736969</v>
      </c>
      <c r="D40" s="181">
        <v>252852</v>
      </c>
      <c r="E40" s="181">
        <v>415380</v>
      </c>
      <c r="F40" s="181">
        <v>111338</v>
      </c>
      <c r="G40" s="181">
        <v>266188</v>
      </c>
      <c r="H40" s="181">
        <v>0</v>
      </c>
      <c r="I40" s="181">
        <v>85752</v>
      </c>
      <c r="J40" s="181">
        <v>284857</v>
      </c>
      <c r="K40" s="181">
        <v>48650</v>
      </c>
    </row>
    <row r="41" spans="1:11" ht="22.5">
      <c r="A41" s="271" t="s">
        <v>190</v>
      </c>
      <c r="B41" s="270">
        <v>2000</v>
      </c>
      <c r="C41" s="181">
        <v>0</v>
      </c>
      <c r="D41" s="181">
        <v>0</v>
      </c>
      <c r="E41" s="182"/>
      <c r="F41" s="181">
        <v>0</v>
      </c>
      <c r="G41" s="181">
        <v>0</v>
      </c>
      <c r="H41" s="182"/>
      <c r="I41" s="182"/>
      <c r="J41" s="182"/>
      <c r="K41" s="182"/>
    </row>
    <row r="42" spans="1:11" ht="13.5" customHeight="1">
      <c r="A42" s="271" t="s">
        <v>24</v>
      </c>
      <c r="B42" s="270">
        <v>3000</v>
      </c>
      <c r="C42" s="181">
        <v>1646292</v>
      </c>
      <c r="D42" s="181">
        <v>350000</v>
      </c>
      <c r="E42" s="181">
        <v>0</v>
      </c>
      <c r="F42" s="181">
        <v>79127</v>
      </c>
      <c r="G42" s="181">
        <v>0</v>
      </c>
      <c r="H42" s="181">
        <v>0</v>
      </c>
      <c r="I42" s="181">
        <v>0</v>
      </c>
      <c r="J42" s="181">
        <v>0</v>
      </c>
      <c r="K42" s="181">
        <v>0</v>
      </c>
    </row>
    <row r="43" spans="1:11" ht="13.5" customHeight="1">
      <c r="A43" s="272" t="s">
        <v>25</v>
      </c>
      <c r="B43" s="270">
        <v>4000</v>
      </c>
      <c r="C43" s="181">
        <v>1695772</v>
      </c>
      <c r="D43" s="181">
        <v>0</v>
      </c>
      <c r="E43" s="183">
        <v>0</v>
      </c>
      <c r="F43" s="181">
        <v>0</v>
      </c>
      <c r="G43" s="181">
        <v>0</v>
      </c>
      <c r="H43" s="181">
        <v>0</v>
      </c>
      <c r="I43" s="183">
        <v>0</v>
      </c>
      <c r="J43" s="183">
        <v>0</v>
      </c>
      <c r="K43" s="181">
        <v>0</v>
      </c>
    </row>
    <row r="44" spans="1:11" ht="13.5" customHeight="1" thickBot="1">
      <c r="A44" s="326" t="s">
        <v>126</v>
      </c>
      <c r="B44" s="238"/>
      <c r="C44" s="184">
        <f>SUM(C40:C43)</f>
        <v>6079033</v>
      </c>
      <c r="D44" s="184">
        <f>SUM(D40:D43)</f>
        <v>602852</v>
      </c>
      <c r="E44" s="184">
        <f>SUM(E40:E43)</f>
        <v>415380</v>
      </c>
      <c r="F44" s="184">
        <f>SUM(F40:F43)</f>
        <v>190465</v>
      </c>
      <c r="G44" s="184">
        <f>G40+G41+G42+G43</f>
        <v>266188</v>
      </c>
      <c r="H44" s="184">
        <f>SUM(H40:H43)</f>
        <v>0</v>
      </c>
      <c r="I44" s="184">
        <f>SUM(I40:I43)</f>
        <v>85752</v>
      </c>
      <c r="J44" s="184">
        <f>SUM(J40:J43)</f>
        <v>284857</v>
      </c>
      <c r="K44" s="184">
        <f>SUM(K40:K43)</f>
        <v>48650</v>
      </c>
    </row>
    <row r="45" spans="1:11" ht="13.5" thickBot="1" thickTop="1">
      <c r="A45" s="236" t="s">
        <v>191</v>
      </c>
      <c r="B45" s="341">
        <v>3998</v>
      </c>
      <c r="C45" s="185">
        <v>628031</v>
      </c>
      <c r="D45" s="185"/>
      <c r="E45" s="185"/>
      <c r="F45" s="185">
        <v>3605</v>
      </c>
      <c r="G45" s="185"/>
      <c r="H45" s="185"/>
      <c r="I45" s="186"/>
      <c r="J45" s="185">
        <v>10581</v>
      </c>
      <c r="K45" s="185"/>
    </row>
    <row r="46" spans="1:11" ht="13.5" customHeight="1" thickBot="1" thickTop="1">
      <c r="A46" s="325" t="s">
        <v>127</v>
      </c>
      <c r="B46" s="239"/>
      <c r="C46" s="187">
        <f aca="true" t="shared" si="4" ref="C46:K46">C44+C45</f>
        <v>6707064</v>
      </c>
      <c r="D46" s="187">
        <f t="shared" si="4"/>
        <v>602852</v>
      </c>
      <c r="E46" s="187">
        <f t="shared" si="4"/>
        <v>415380</v>
      </c>
      <c r="F46" s="187">
        <f t="shared" si="4"/>
        <v>194070</v>
      </c>
      <c r="G46" s="187">
        <f t="shared" si="4"/>
        <v>266188</v>
      </c>
      <c r="H46" s="187">
        <f t="shared" si="4"/>
        <v>0</v>
      </c>
      <c r="I46" s="187">
        <f t="shared" si="4"/>
        <v>85752</v>
      </c>
      <c r="J46" s="187">
        <f t="shared" si="4"/>
        <v>295438</v>
      </c>
      <c r="K46" s="187">
        <f t="shared" si="4"/>
        <v>48650</v>
      </c>
    </row>
    <row r="47" spans="1:11" ht="13.5" customHeight="1" thickTop="1">
      <c r="A47" s="267" t="s">
        <v>12</v>
      </c>
      <c r="B47" s="268"/>
      <c r="C47" s="188"/>
      <c r="D47" s="186"/>
      <c r="E47" s="186"/>
      <c r="F47" s="186"/>
      <c r="G47" s="188"/>
      <c r="H47" s="186"/>
      <c r="I47" s="186"/>
      <c r="J47" s="186"/>
      <c r="K47" s="186"/>
    </row>
    <row r="48" spans="1:11" ht="13.5" customHeight="1">
      <c r="A48" s="273" t="s">
        <v>26</v>
      </c>
      <c r="B48" s="274">
        <v>1000</v>
      </c>
      <c r="C48" s="181">
        <v>3610616</v>
      </c>
      <c r="D48" s="186"/>
      <c r="E48" s="186"/>
      <c r="F48" s="186"/>
      <c r="G48" s="181">
        <v>76505</v>
      </c>
      <c r="H48" s="186"/>
      <c r="I48" s="186"/>
      <c r="J48" s="186"/>
      <c r="K48" s="186"/>
    </row>
    <row r="49" spans="1:11" ht="13.5" customHeight="1">
      <c r="A49" s="269" t="s">
        <v>27</v>
      </c>
      <c r="B49" s="275">
        <v>2000</v>
      </c>
      <c r="C49" s="181">
        <v>2171864</v>
      </c>
      <c r="D49" s="181">
        <v>598287</v>
      </c>
      <c r="E49" s="186"/>
      <c r="F49" s="181">
        <v>211813</v>
      </c>
      <c r="G49" s="181">
        <v>165688</v>
      </c>
      <c r="H49" s="181">
        <v>0</v>
      </c>
      <c r="I49" s="186"/>
      <c r="J49" s="183">
        <v>284871</v>
      </c>
      <c r="K49" s="181">
        <v>158325</v>
      </c>
    </row>
    <row r="50" spans="1:11" ht="13.5" customHeight="1">
      <c r="A50" s="271" t="s">
        <v>28</v>
      </c>
      <c r="B50" s="275">
        <v>3000</v>
      </c>
      <c r="C50" s="181">
        <v>65151</v>
      </c>
      <c r="D50" s="181">
        <v>0</v>
      </c>
      <c r="E50" s="186"/>
      <c r="F50" s="181">
        <v>0</v>
      </c>
      <c r="G50" s="181">
        <v>9811</v>
      </c>
      <c r="H50" s="182"/>
      <c r="I50" s="186"/>
      <c r="J50" s="186"/>
      <c r="K50" s="186"/>
    </row>
    <row r="51" spans="1:11" ht="13.5" customHeight="1">
      <c r="A51" s="272" t="s">
        <v>177</v>
      </c>
      <c r="B51" s="276">
        <v>4000</v>
      </c>
      <c r="C51" s="181">
        <v>268047</v>
      </c>
      <c r="D51" s="181">
        <v>0</v>
      </c>
      <c r="E51" s="181">
        <v>0</v>
      </c>
      <c r="F51" s="181">
        <v>3766</v>
      </c>
      <c r="G51" s="181">
        <v>0</v>
      </c>
      <c r="H51" s="181">
        <v>0</v>
      </c>
      <c r="I51" s="186"/>
      <c r="J51" s="186"/>
      <c r="K51" s="181">
        <v>0</v>
      </c>
    </row>
    <row r="52" spans="1:11" ht="13.5" customHeight="1">
      <c r="A52" s="272" t="s">
        <v>29</v>
      </c>
      <c r="B52" s="275">
        <v>5000</v>
      </c>
      <c r="C52" s="181">
        <v>0</v>
      </c>
      <c r="D52" s="181">
        <v>0</v>
      </c>
      <c r="E52" s="181">
        <v>463351</v>
      </c>
      <c r="F52" s="181">
        <v>0</v>
      </c>
      <c r="G52" s="181">
        <v>0</v>
      </c>
      <c r="H52" s="182"/>
      <c r="I52" s="186"/>
      <c r="J52" s="181">
        <v>0</v>
      </c>
      <c r="K52" s="181">
        <v>0</v>
      </c>
    </row>
    <row r="53" spans="1:11" ht="13.5" customHeight="1" thickBot="1">
      <c r="A53" s="326" t="s">
        <v>128</v>
      </c>
      <c r="B53" s="244"/>
      <c r="C53" s="184">
        <f aca="true" t="shared" si="5" ref="C53:H53">SUM(C48:C52)</f>
        <v>6115678</v>
      </c>
      <c r="D53" s="184">
        <f t="shared" si="5"/>
        <v>598287</v>
      </c>
      <c r="E53" s="184">
        <f t="shared" si="5"/>
        <v>463351</v>
      </c>
      <c r="F53" s="184">
        <f t="shared" si="5"/>
        <v>215579</v>
      </c>
      <c r="G53" s="184">
        <f t="shared" si="5"/>
        <v>252004</v>
      </c>
      <c r="H53" s="184">
        <f t="shared" si="5"/>
        <v>0</v>
      </c>
      <c r="I53" s="186"/>
      <c r="J53" s="184">
        <f>SUM(J48:J52)</f>
        <v>284871</v>
      </c>
      <c r="K53" s="184">
        <f>SUM(K48:K52)</f>
        <v>158325</v>
      </c>
    </row>
    <row r="54" spans="1:11" ht="13.5" thickBot="1" thickTop="1">
      <c r="A54" s="240" t="s">
        <v>192</v>
      </c>
      <c r="B54" s="341">
        <v>4180</v>
      </c>
      <c r="C54" s="187">
        <f aca="true" t="shared" si="6" ref="C54:H54">C45</f>
        <v>628031</v>
      </c>
      <c r="D54" s="187">
        <f t="shared" si="6"/>
        <v>0</v>
      </c>
      <c r="E54" s="187">
        <f t="shared" si="6"/>
        <v>0</v>
      </c>
      <c r="F54" s="187">
        <f t="shared" si="6"/>
        <v>3605</v>
      </c>
      <c r="G54" s="187">
        <f t="shared" si="6"/>
        <v>0</v>
      </c>
      <c r="H54" s="187">
        <f t="shared" si="6"/>
        <v>0</v>
      </c>
      <c r="I54" s="186" t="s">
        <v>0</v>
      </c>
      <c r="J54" s="189">
        <f>J45</f>
        <v>10581</v>
      </c>
      <c r="K54" s="189">
        <f>K45</f>
        <v>0</v>
      </c>
    </row>
    <row r="55" spans="1:11" ht="13.5" customHeight="1" thickBot="1" thickTop="1">
      <c r="A55" s="326" t="s">
        <v>129</v>
      </c>
      <c r="B55" s="245"/>
      <c r="C55" s="187">
        <f aca="true" t="shared" si="7" ref="C55:H55">C53+C54</f>
        <v>6743709</v>
      </c>
      <c r="D55" s="187">
        <f t="shared" si="7"/>
        <v>598287</v>
      </c>
      <c r="E55" s="187">
        <f t="shared" si="7"/>
        <v>463351</v>
      </c>
      <c r="F55" s="187">
        <f t="shared" si="7"/>
        <v>219184</v>
      </c>
      <c r="G55" s="187">
        <f t="shared" si="7"/>
        <v>252004</v>
      </c>
      <c r="H55" s="187">
        <f t="shared" si="7"/>
        <v>0</v>
      </c>
      <c r="I55" s="190"/>
      <c r="J55" s="187">
        <f>J53+J54</f>
        <v>295452</v>
      </c>
      <c r="K55" s="187">
        <f>K53+K54</f>
        <v>158325</v>
      </c>
    </row>
    <row r="56" spans="1:11" ht="23.25" thickTop="1">
      <c r="A56" s="241" t="s">
        <v>81</v>
      </c>
      <c r="B56" s="237"/>
      <c r="C56" s="191">
        <f aca="true" t="shared" si="8" ref="C56:H56">C44-C53</f>
        <v>-36645</v>
      </c>
      <c r="D56" s="191">
        <f t="shared" si="8"/>
        <v>4565</v>
      </c>
      <c r="E56" s="191">
        <f t="shared" si="8"/>
        <v>-47971</v>
      </c>
      <c r="F56" s="191">
        <f t="shared" si="8"/>
        <v>-25114</v>
      </c>
      <c r="G56" s="191">
        <f t="shared" si="8"/>
        <v>14184</v>
      </c>
      <c r="H56" s="191">
        <f t="shared" si="8"/>
        <v>0</v>
      </c>
      <c r="I56" s="191">
        <f>I44</f>
        <v>85752</v>
      </c>
      <c r="J56" s="191">
        <f>J44-J53</f>
        <v>-14</v>
      </c>
      <c r="K56" s="191">
        <f>K44-K53</f>
        <v>-109675</v>
      </c>
    </row>
    <row r="57" spans="1:11" ht="12.75" thickBot="1">
      <c r="A57" s="277" t="s">
        <v>178</v>
      </c>
      <c r="B57" s="278">
        <v>7000</v>
      </c>
      <c r="C57" s="192">
        <v>40450</v>
      </c>
      <c r="D57" s="192"/>
      <c r="E57" s="192">
        <v>47209</v>
      </c>
      <c r="F57" s="192"/>
      <c r="G57" s="192"/>
      <c r="H57" s="192"/>
      <c r="I57" s="192"/>
      <c r="J57" s="192">
        <v>64985</v>
      </c>
      <c r="K57" s="192">
        <v>2280289</v>
      </c>
    </row>
    <row r="58" spans="1:11" ht="13.5" customHeight="1" thickBot="1" thickTop="1">
      <c r="A58" s="279" t="s">
        <v>179</v>
      </c>
      <c r="B58" s="280">
        <v>8000</v>
      </c>
      <c r="C58" s="193">
        <v>77292</v>
      </c>
      <c r="D58" s="193">
        <v>34490</v>
      </c>
      <c r="E58" s="193"/>
      <c r="F58" s="193">
        <v>412</v>
      </c>
      <c r="G58" s="194"/>
      <c r="H58" s="193"/>
      <c r="I58" s="194">
        <v>40450</v>
      </c>
      <c r="J58" s="193"/>
      <c r="K58" s="193"/>
    </row>
    <row r="59" spans="1:11" ht="15.75" thickBot="1" thickTop="1">
      <c r="A59" s="342" t="s">
        <v>180</v>
      </c>
      <c r="B59" s="246"/>
      <c r="C59" s="195">
        <f aca="true" t="shared" si="9" ref="C59:K59">C57-C58</f>
        <v>-36842</v>
      </c>
      <c r="D59" s="195">
        <f t="shared" si="9"/>
        <v>-34490</v>
      </c>
      <c r="E59" s="195">
        <f t="shared" si="9"/>
        <v>47209</v>
      </c>
      <c r="F59" s="195">
        <f t="shared" si="9"/>
        <v>-412</v>
      </c>
      <c r="G59" s="195">
        <f t="shared" si="9"/>
        <v>0</v>
      </c>
      <c r="H59" s="195">
        <f t="shared" si="9"/>
        <v>0</v>
      </c>
      <c r="I59" s="195">
        <f t="shared" si="9"/>
        <v>-40450</v>
      </c>
      <c r="J59" s="195">
        <f t="shared" si="9"/>
        <v>64985</v>
      </c>
      <c r="K59" s="195">
        <f t="shared" si="9"/>
        <v>2280289</v>
      </c>
    </row>
    <row r="60" spans="1:11" ht="37.5" customHeight="1" thickBot="1" thickTop="1">
      <c r="A60" s="394" t="s">
        <v>181</v>
      </c>
      <c r="B60" s="395"/>
      <c r="C60" s="256">
        <f aca="true" t="shared" si="10" ref="C60:K60">C56+C59</f>
        <v>-73487</v>
      </c>
      <c r="D60" s="256">
        <f t="shared" si="10"/>
        <v>-29925</v>
      </c>
      <c r="E60" s="256">
        <f t="shared" si="10"/>
        <v>-762</v>
      </c>
      <c r="F60" s="256">
        <f t="shared" si="10"/>
        <v>-25526</v>
      </c>
      <c r="G60" s="256">
        <f t="shared" si="10"/>
        <v>14184</v>
      </c>
      <c r="H60" s="256">
        <f t="shared" si="10"/>
        <v>0</v>
      </c>
      <c r="I60" s="256">
        <f t="shared" si="10"/>
        <v>45302</v>
      </c>
      <c r="J60" s="256">
        <f t="shared" si="10"/>
        <v>64971</v>
      </c>
      <c r="K60" s="256">
        <f t="shared" si="10"/>
        <v>2170614</v>
      </c>
    </row>
    <row r="61" spans="1:11" ht="12.75" thickTop="1">
      <c r="A61" s="242" t="s">
        <v>149</v>
      </c>
      <c r="B61" s="243"/>
      <c r="C61" s="185">
        <v>464726</v>
      </c>
      <c r="D61" s="185">
        <v>85826</v>
      </c>
      <c r="E61" s="185">
        <v>4151</v>
      </c>
      <c r="F61" s="185">
        <v>159669</v>
      </c>
      <c r="G61" s="185">
        <v>95521</v>
      </c>
      <c r="H61" s="185"/>
      <c r="I61" s="185">
        <v>1766925</v>
      </c>
      <c r="J61" s="185"/>
      <c r="K61" s="185">
        <v>152689</v>
      </c>
    </row>
    <row r="62" spans="1:11" ht="22.5">
      <c r="A62" s="343" t="s">
        <v>52</v>
      </c>
      <c r="B62" s="74"/>
      <c r="C62" s="181"/>
      <c r="D62" s="181"/>
      <c r="E62" s="181"/>
      <c r="F62" s="181"/>
      <c r="G62" s="181"/>
      <c r="H62" s="181"/>
      <c r="I62" s="181"/>
      <c r="J62" s="181"/>
      <c r="K62" s="181"/>
    </row>
    <row r="63" spans="1:11" ht="13.5" customHeight="1" thickBot="1">
      <c r="A63" s="247" t="s">
        <v>154</v>
      </c>
      <c r="B63" s="248"/>
      <c r="C63" s="196">
        <f aca="true" t="shared" si="11" ref="C63:K63">SUM(C60:C62)</f>
        <v>391239</v>
      </c>
      <c r="D63" s="196">
        <f t="shared" si="11"/>
        <v>55901</v>
      </c>
      <c r="E63" s="196">
        <f t="shared" si="11"/>
        <v>3389</v>
      </c>
      <c r="F63" s="196">
        <f t="shared" si="11"/>
        <v>134143</v>
      </c>
      <c r="G63" s="196">
        <f t="shared" si="11"/>
        <v>109705</v>
      </c>
      <c r="H63" s="196">
        <f t="shared" si="11"/>
        <v>0</v>
      </c>
      <c r="I63" s="196">
        <f t="shared" si="11"/>
        <v>1812227</v>
      </c>
      <c r="J63" s="196">
        <f t="shared" si="11"/>
        <v>64971</v>
      </c>
      <c r="K63" s="196">
        <f t="shared" si="11"/>
        <v>2323303</v>
      </c>
    </row>
    <row r="64" ht="13.5" customHeight="1" thickTop="1">
      <c r="A64" s="75"/>
    </row>
  </sheetData>
  <sheetProtection password="AC65" sheet="1" objects="1" scenarios="1"/>
  <mergeCells count="3">
    <mergeCell ref="A60:B60"/>
    <mergeCell ref="A1:K1"/>
    <mergeCell ref="A2:K2"/>
  </mergeCells>
  <printOptions headings="1"/>
  <pageMargins left="0" right="0" top="0.47" bottom="0.47" header="0.17" footer="0.18"/>
  <pageSetup firstPageNumber="2" useFirstPageNumber="1" horizontalDpi="600" verticalDpi="600" orientation="landscape" scale="82" r:id="rId4"/>
  <headerFooter alignWithMargins="0">
    <oddHeader>&amp;L&amp;9Page &amp;P&amp;R&amp;9  Page &amp;P</oddHeader>
    <oddFooter>&amp;L&amp;F&amp;R
</oddFooter>
  </headerFooter>
  <rowBreaks count="1" manualBreakCount="1">
    <brk id="35" max="255" man="1"/>
  </rowBreaks>
  <drawing r:id="rId3"/>
  <legacyDrawing r:id="rId2"/>
</worksheet>
</file>

<file path=xl/worksheets/sheet3.xml><?xml version="1.0" encoding="utf-8"?>
<worksheet xmlns="http://schemas.openxmlformats.org/spreadsheetml/2006/main" xmlns:r="http://schemas.openxmlformats.org/officeDocument/2006/relationships">
  <dimension ref="A1:O71"/>
  <sheetViews>
    <sheetView showGridLines="0" zoomScalePageLayoutView="0" workbookViewId="0" topLeftCell="A1">
      <selection activeCell="M6" sqref="M6"/>
    </sheetView>
  </sheetViews>
  <sheetFormatPr defaultColWidth="9.140625" defaultRowHeight="12.75"/>
  <cols>
    <col min="1" max="1" width="0.85546875" style="151" customWidth="1"/>
    <col min="2" max="2" width="13.7109375" style="151" customWidth="1"/>
    <col min="3" max="3" width="18.421875" style="151" customWidth="1"/>
    <col min="4" max="4" width="7.421875" style="151" customWidth="1"/>
    <col min="5" max="15" width="13.7109375" style="151" customWidth="1"/>
    <col min="16" max="16" width="2.57421875" style="151" customWidth="1"/>
    <col min="17" max="16384" width="9.140625" style="151" customWidth="1"/>
  </cols>
  <sheetData>
    <row r="1" spans="1:13" ht="17.25" customHeight="1">
      <c r="A1" s="397" t="s">
        <v>153</v>
      </c>
      <c r="B1" s="397"/>
      <c r="C1" s="398"/>
      <c r="D1" s="398"/>
      <c r="E1" s="398"/>
      <c r="F1" s="398"/>
      <c r="G1" s="398"/>
      <c r="H1" s="398"/>
      <c r="I1" s="398"/>
      <c r="J1" s="398"/>
      <c r="K1" s="398"/>
      <c r="L1" s="387"/>
      <c r="M1" s="387"/>
    </row>
    <row r="2" s="150" customFormat="1" ht="24" customHeight="1">
      <c r="A2" s="213"/>
    </row>
    <row r="3" s="346" customFormat="1" ht="12.75">
      <c r="B3" s="302" t="s">
        <v>117</v>
      </c>
    </row>
    <row r="4" ht="9.75" customHeight="1"/>
    <row r="5" spans="2:12" ht="22.5" customHeight="1">
      <c r="B5" s="408" t="s">
        <v>152</v>
      </c>
      <c r="C5" s="408"/>
      <c r="D5" s="408"/>
      <c r="E5" s="408"/>
      <c r="F5" s="408"/>
      <c r="G5" s="408"/>
      <c r="H5" s="408"/>
      <c r="I5" s="408"/>
      <c r="J5" s="408"/>
      <c r="K5" s="408"/>
      <c r="L5" s="408"/>
    </row>
    <row r="6" spans="2:12" ht="16.5" customHeight="1">
      <c r="B6" s="402" t="str">
        <f>ASA1!C8</f>
        <v>Wood River-Hartford School District 15</v>
      </c>
      <c r="C6" s="402"/>
      <c r="D6" s="152"/>
      <c r="E6" s="407" t="s">
        <v>567</v>
      </c>
      <c r="F6" s="407"/>
      <c r="G6" s="407"/>
      <c r="H6" s="153"/>
      <c r="I6" s="219" t="s">
        <v>568</v>
      </c>
      <c r="J6" s="153"/>
      <c r="K6" s="403" t="s">
        <v>569</v>
      </c>
      <c r="L6" s="403"/>
    </row>
    <row r="7" spans="2:12" ht="16.5" customHeight="1">
      <c r="B7" s="154" t="s">
        <v>85</v>
      </c>
      <c r="C7" s="152"/>
      <c r="D7" s="152"/>
      <c r="E7" s="405" t="s">
        <v>86</v>
      </c>
      <c r="F7" s="406"/>
      <c r="G7" s="406"/>
      <c r="H7" s="152"/>
      <c r="I7" s="155" t="s">
        <v>87</v>
      </c>
      <c r="J7" s="152"/>
      <c r="K7" s="405" t="s">
        <v>88</v>
      </c>
      <c r="L7" s="406"/>
    </row>
    <row r="8" spans="2:12" ht="12.75">
      <c r="B8" s="404" t="s">
        <v>150</v>
      </c>
      <c r="C8" s="404"/>
      <c r="D8" s="404"/>
      <c r="E8" s="404"/>
      <c r="F8" s="404"/>
      <c r="G8" s="404"/>
      <c r="H8" s="404"/>
      <c r="I8" s="404"/>
      <c r="J8" s="404"/>
      <c r="K8" s="404"/>
      <c r="L8" s="404"/>
    </row>
    <row r="9" spans="2:3" ht="6" customHeight="1">
      <c r="B9" s="156"/>
      <c r="C9" s="156"/>
    </row>
    <row r="10" spans="2:3" s="20" customFormat="1" ht="11.25">
      <c r="B10" s="157" t="s">
        <v>95</v>
      </c>
      <c r="C10" s="158"/>
    </row>
    <row r="11" spans="2:3" ht="6" customHeight="1">
      <c r="B11" s="159"/>
      <c r="C11" s="159"/>
    </row>
    <row r="12" spans="2:3" ht="12.75">
      <c r="B12" s="160" t="s">
        <v>151</v>
      </c>
      <c r="C12" s="159"/>
    </row>
    <row r="13" spans="2:13" s="20" customFormat="1" ht="33.75">
      <c r="B13" s="161"/>
      <c r="C13" s="162"/>
      <c r="D13" s="162"/>
      <c r="E13" s="163" t="s">
        <v>10</v>
      </c>
      <c r="F13" s="163" t="s">
        <v>53</v>
      </c>
      <c r="G13" s="163" t="s">
        <v>29</v>
      </c>
      <c r="H13" s="163" t="s">
        <v>11</v>
      </c>
      <c r="I13" s="163" t="s">
        <v>84</v>
      </c>
      <c r="J13" s="163" t="s">
        <v>160</v>
      </c>
      <c r="K13" s="163" t="s">
        <v>43</v>
      </c>
      <c r="L13" s="163" t="s">
        <v>161</v>
      </c>
      <c r="M13" s="163" t="s">
        <v>44</v>
      </c>
    </row>
    <row r="14" spans="2:13" s="20" customFormat="1" ht="12">
      <c r="B14" s="281" t="s">
        <v>23</v>
      </c>
      <c r="C14" s="282"/>
      <c r="D14" s="283">
        <v>1000</v>
      </c>
      <c r="E14" s="205">
        <f>('ASA2-3'!C40)</f>
        <v>2736969</v>
      </c>
      <c r="F14" s="205">
        <f>('ASA2-3'!D40)</f>
        <v>252852</v>
      </c>
      <c r="G14" s="205">
        <f>('ASA2-3'!E40)</f>
        <v>415380</v>
      </c>
      <c r="H14" s="205">
        <f>('ASA2-3'!F40)</f>
        <v>111338</v>
      </c>
      <c r="I14" s="205">
        <f>('ASA2-3'!G40)</f>
        <v>266188</v>
      </c>
      <c r="J14" s="205">
        <f>('ASA2-3'!H40)</f>
        <v>0</v>
      </c>
      <c r="K14" s="205">
        <f>('ASA2-3'!I40)</f>
        <v>85752</v>
      </c>
      <c r="L14" s="205">
        <f>('ASA2-3'!J40)</f>
        <v>284857</v>
      </c>
      <c r="M14" s="205">
        <f>('ASA2-3'!K40)</f>
        <v>48650</v>
      </c>
    </row>
    <row r="15" spans="2:13" s="20" customFormat="1" ht="21.75" customHeight="1">
      <c r="B15" s="409" t="s">
        <v>182</v>
      </c>
      <c r="C15" s="377"/>
      <c r="D15" s="283">
        <v>2000</v>
      </c>
      <c r="E15" s="205">
        <f>'ASA2-3'!C41</f>
        <v>0</v>
      </c>
      <c r="F15" s="205">
        <f>'ASA2-3'!D41</f>
        <v>0</v>
      </c>
      <c r="G15" s="205">
        <f>'ASA2-3'!E41</f>
        <v>0</v>
      </c>
      <c r="H15" s="205">
        <f>'ASA2-3'!F41</f>
        <v>0</v>
      </c>
      <c r="I15" s="205">
        <f>'ASA2-3'!G41</f>
        <v>0</v>
      </c>
      <c r="J15" s="205">
        <f>'ASA2-3'!H41</f>
        <v>0</v>
      </c>
      <c r="K15" s="205">
        <f>'ASA2-3'!I41</f>
        <v>0</v>
      </c>
      <c r="L15" s="205">
        <f>'ASA2-3'!J41</f>
        <v>0</v>
      </c>
      <c r="M15" s="205">
        <f>'ASA2-3'!K41</f>
        <v>0</v>
      </c>
    </row>
    <row r="16" spans="2:13" s="20" customFormat="1" ht="12">
      <c r="B16" s="281" t="s">
        <v>24</v>
      </c>
      <c r="C16" s="282"/>
      <c r="D16" s="283">
        <v>3000</v>
      </c>
      <c r="E16" s="205">
        <f>'ASA2-3'!C42</f>
        <v>1646292</v>
      </c>
      <c r="F16" s="205">
        <f>'ASA2-3'!D42</f>
        <v>350000</v>
      </c>
      <c r="G16" s="205">
        <f>'ASA2-3'!E42</f>
        <v>0</v>
      </c>
      <c r="H16" s="205">
        <f>'ASA2-3'!F42</f>
        <v>79127</v>
      </c>
      <c r="I16" s="205">
        <f>'ASA2-3'!G42</f>
        <v>0</v>
      </c>
      <c r="J16" s="205">
        <f>'ASA2-3'!H42</f>
        <v>0</v>
      </c>
      <c r="K16" s="205">
        <f>'ASA2-3'!I42</f>
        <v>0</v>
      </c>
      <c r="L16" s="205">
        <f>'ASA2-3'!J42</f>
        <v>0</v>
      </c>
      <c r="M16" s="205">
        <f>'ASA2-3'!K42</f>
        <v>0</v>
      </c>
    </row>
    <row r="17" spans="2:13" s="20" customFormat="1" ht="12">
      <c r="B17" s="281" t="s">
        <v>25</v>
      </c>
      <c r="C17" s="282"/>
      <c r="D17" s="283">
        <v>4000</v>
      </c>
      <c r="E17" s="205">
        <f>'ASA2-3'!C43</f>
        <v>1695772</v>
      </c>
      <c r="F17" s="205">
        <f>'ASA2-3'!D43</f>
        <v>0</v>
      </c>
      <c r="G17" s="205">
        <f>'ASA2-3'!E43</f>
        <v>0</v>
      </c>
      <c r="H17" s="205">
        <f>'ASA2-3'!F43</f>
        <v>0</v>
      </c>
      <c r="I17" s="205">
        <f>'ASA2-3'!G43</f>
        <v>0</v>
      </c>
      <c r="J17" s="205">
        <f>'ASA2-3'!H43</f>
        <v>0</v>
      </c>
      <c r="K17" s="205">
        <f>'ASA2-3'!I43</f>
        <v>0</v>
      </c>
      <c r="L17" s="205">
        <f>'ASA2-3'!J43</f>
        <v>0</v>
      </c>
      <c r="M17" s="205">
        <f>'ASA2-3'!K43</f>
        <v>0</v>
      </c>
    </row>
    <row r="18" spans="2:13" s="20" customFormat="1" ht="13.5" customHeight="1" thickBot="1">
      <c r="B18" s="251" t="s">
        <v>126</v>
      </c>
      <c r="C18" s="252"/>
      <c r="D18" s="253"/>
      <c r="E18" s="206">
        <f>'ASA2-3'!C44</f>
        <v>6079033</v>
      </c>
      <c r="F18" s="206">
        <f>'ASA2-3'!D44</f>
        <v>602852</v>
      </c>
      <c r="G18" s="206">
        <f>'ASA2-3'!E44</f>
        <v>415380</v>
      </c>
      <c r="H18" s="206">
        <f>'ASA2-3'!F44</f>
        <v>190465</v>
      </c>
      <c r="I18" s="206">
        <f>'ASA2-3'!G44</f>
        <v>266188</v>
      </c>
      <c r="J18" s="206">
        <f>'ASA2-3'!H44</f>
        <v>0</v>
      </c>
      <c r="K18" s="206">
        <f>'ASA2-3'!I44</f>
        <v>85752</v>
      </c>
      <c r="L18" s="206">
        <f>'ASA2-3'!J44</f>
        <v>284857</v>
      </c>
      <c r="M18" s="206">
        <f>'ASA2-3'!K44</f>
        <v>48650</v>
      </c>
    </row>
    <row r="19" spans="2:13" s="20" customFormat="1" ht="12.75" customHeight="1" thickBot="1" thickTop="1">
      <c r="B19" s="399" t="s">
        <v>128</v>
      </c>
      <c r="C19" s="400"/>
      <c r="D19" s="401"/>
      <c r="E19" s="207">
        <f>'ASA2-3'!C53</f>
        <v>6115678</v>
      </c>
      <c r="F19" s="207">
        <f>'ASA2-3'!D53</f>
        <v>598287</v>
      </c>
      <c r="G19" s="207">
        <f>'ASA2-3'!E53</f>
        <v>463351</v>
      </c>
      <c r="H19" s="207">
        <f>'ASA2-3'!F53</f>
        <v>215579</v>
      </c>
      <c r="I19" s="207">
        <f>'ASA2-3'!G53</f>
        <v>252004</v>
      </c>
      <c r="J19" s="207">
        <f>'ASA2-3'!H53</f>
        <v>0</v>
      </c>
      <c r="K19" s="208"/>
      <c r="L19" s="207">
        <f>'ASA2-3'!J53</f>
        <v>284871</v>
      </c>
      <c r="M19" s="207">
        <f>'ASA2-3'!K53</f>
        <v>158325</v>
      </c>
    </row>
    <row r="20" spans="2:13" s="20" customFormat="1" ht="12.75" thickTop="1">
      <c r="B20" s="249" t="s">
        <v>183</v>
      </c>
      <c r="C20" s="250"/>
      <c r="D20" s="164"/>
      <c r="E20" s="209">
        <f>'ASA2-3'!C59</f>
        <v>-36842</v>
      </c>
      <c r="F20" s="209">
        <f>'ASA2-3'!D59</f>
        <v>-34490</v>
      </c>
      <c r="G20" s="209">
        <f>'ASA2-3'!E59</f>
        <v>47209</v>
      </c>
      <c r="H20" s="209">
        <f>'ASA2-3'!F59</f>
        <v>-412</v>
      </c>
      <c r="I20" s="209">
        <f>'ASA2-3'!G59</f>
        <v>0</v>
      </c>
      <c r="J20" s="209">
        <f>'ASA2-3'!H59</f>
        <v>0</v>
      </c>
      <c r="K20" s="209">
        <f>'ASA2-3'!I59</f>
        <v>-40450</v>
      </c>
      <c r="L20" s="209">
        <f>'ASA2-3'!J59</f>
        <v>64985</v>
      </c>
      <c r="M20" s="209">
        <f>'ASA2-3'!K59</f>
        <v>2280289</v>
      </c>
    </row>
    <row r="21" spans="2:13" s="20" customFormat="1" ht="13.5" customHeight="1" thickBot="1">
      <c r="B21" s="255" t="str">
        <f>'ASA2-3'!A61</f>
        <v>Beginning Fund Balances - July 1, 2008</v>
      </c>
      <c r="C21" s="252"/>
      <c r="D21" s="253"/>
      <c r="E21" s="210">
        <f>'ASA2-3'!C61</f>
        <v>464726</v>
      </c>
      <c r="F21" s="210">
        <f>'ASA2-3'!D61</f>
        <v>85826</v>
      </c>
      <c r="G21" s="210">
        <f>'ASA2-3'!E61</f>
        <v>4151</v>
      </c>
      <c r="H21" s="210">
        <f>'ASA2-3'!F61</f>
        <v>159669</v>
      </c>
      <c r="I21" s="210">
        <f>'ASA2-3'!G61</f>
        <v>95521</v>
      </c>
      <c r="J21" s="210">
        <f>'ASA2-3'!H61</f>
        <v>0</v>
      </c>
      <c r="K21" s="210">
        <f>'ASA2-3'!I61</f>
        <v>1766925</v>
      </c>
      <c r="L21" s="210">
        <f>'ASA2-3'!J61</f>
        <v>0</v>
      </c>
      <c r="M21" s="210">
        <f>'ASA2-3'!K61</f>
        <v>152689</v>
      </c>
    </row>
    <row r="22" spans="2:13" s="20" customFormat="1" ht="12.75" thickTop="1">
      <c r="B22" s="249" t="s">
        <v>103</v>
      </c>
      <c r="C22" s="250"/>
      <c r="D22" s="254"/>
      <c r="E22" s="210">
        <f>'ASA2-3'!C62</f>
        <v>0</v>
      </c>
      <c r="F22" s="210">
        <f>'ASA2-3'!D62</f>
        <v>0</v>
      </c>
      <c r="G22" s="210">
        <f>'ASA2-3'!E62</f>
        <v>0</v>
      </c>
      <c r="H22" s="210">
        <f>'ASA2-3'!F62</f>
        <v>0</v>
      </c>
      <c r="I22" s="210">
        <f>'ASA2-3'!G62</f>
        <v>0</v>
      </c>
      <c r="J22" s="210">
        <f>'ASA2-3'!H62</f>
        <v>0</v>
      </c>
      <c r="K22" s="210">
        <f>'ASA2-3'!I62</f>
        <v>0</v>
      </c>
      <c r="L22" s="210">
        <f>'ASA2-3'!J62</f>
        <v>0</v>
      </c>
      <c r="M22" s="210">
        <f>'ASA2-3'!K62</f>
        <v>0</v>
      </c>
    </row>
    <row r="23" spans="2:13" s="20" customFormat="1" ht="13.5" customHeight="1" thickBot="1">
      <c r="B23" s="255" t="str">
        <f>'ASA2-3'!A63</f>
        <v>Ending Fund Balances June 30, 2009</v>
      </c>
      <c r="C23" s="252"/>
      <c r="D23" s="253"/>
      <c r="E23" s="211">
        <f>SUM(E18,E20,E21,E22)-E19</f>
        <v>391239</v>
      </c>
      <c r="F23" s="211">
        <f>'ASA2-3'!D63</f>
        <v>55901</v>
      </c>
      <c r="G23" s="211">
        <f>'ASA2-3'!E63</f>
        <v>3389</v>
      </c>
      <c r="H23" s="211">
        <f>'ASA2-3'!F63</f>
        <v>134143</v>
      </c>
      <c r="I23" s="211">
        <f>'ASA2-3'!G63</f>
        <v>109705</v>
      </c>
      <c r="J23" s="211">
        <f>'ASA2-3'!H63</f>
        <v>0</v>
      </c>
      <c r="K23" s="211">
        <f>'ASA2-3'!I63</f>
        <v>1812227</v>
      </c>
      <c r="L23" s="211">
        <f>'ASA2-3'!J63</f>
        <v>64971</v>
      </c>
      <c r="M23" s="211">
        <f>'ASA2-3'!K63</f>
        <v>2323303</v>
      </c>
    </row>
    <row r="24" spans="2:12" s="20" customFormat="1" ht="12" thickTop="1">
      <c r="B24" s="9"/>
      <c r="C24" s="165"/>
      <c r="D24" s="166"/>
      <c r="E24" s="166"/>
      <c r="F24" s="166"/>
      <c r="G24" s="166"/>
      <c r="H24" s="166"/>
      <c r="I24" s="166"/>
      <c r="J24" s="166"/>
      <c r="K24" s="166"/>
      <c r="L24" s="166"/>
    </row>
    <row r="25" s="20" customFormat="1" ht="11.25"/>
    <row r="26" s="20" customFormat="1" ht="6" customHeight="1"/>
    <row r="27" s="20" customFormat="1" ht="34.5" customHeight="1"/>
    <row r="28" ht="13.5" customHeight="1"/>
    <row r="29" s="20" customFormat="1" ht="11.25"/>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ht="2.25" customHeight="1">
      <c r="A42" s="167"/>
    </row>
    <row r="44" spans="14:15" s="168" customFormat="1" ht="12.75">
      <c r="N44" s="151"/>
      <c r="O44" s="151"/>
    </row>
    <row r="45" spans="2:15" s="20" customFormat="1" ht="12.75">
      <c r="B45" s="258"/>
      <c r="N45" s="151"/>
      <c r="O45" s="151"/>
    </row>
    <row r="46" spans="14:15" s="20" customFormat="1" ht="12" customHeight="1">
      <c r="N46" s="151"/>
      <c r="O46" s="151"/>
    </row>
    <row r="47" spans="14:15" s="20" customFormat="1" ht="12" customHeight="1">
      <c r="N47" s="151"/>
      <c r="O47" s="151"/>
    </row>
    <row r="48" spans="14:15" s="20" customFormat="1" ht="12" customHeight="1">
      <c r="N48" s="151"/>
      <c r="O48" s="151"/>
    </row>
    <row r="49" spans="14:15" s="20" customFormat="1" ht="12" customHeight="1">
      <c r="N49" s="151"/>
      <c r="O49" s="151"/>
    </row>
    <row r="50" spans="14:15" s="20" customFormat="1" ht="12" customHeight="1">
      <c r="N50" s="151"/>
      <c r="O50" s="151"/>
    </row>
    <row r="51" spans="14:15" s="20" customFormat="1" ht="12" customHeight="1">
      <c r="N51" s="151"/>
      <c r="O51" s="151"/>
    </row>
    <row r="52" spans="14:15" s="20" customFormat="1" ht="12" customHeight="1">
      <c r="N52" s="151"/>
      <c r="O52" s="151"/>
    </row>
    <row r="53" spans="14:15" s="20" customFormat="1" ht="12" customHeight="1">
      <c r="N53" s="151"/>
      <c r="O53" s="151"/>
    </row>
    <row r="54" spans="14:15" s="20" customFormat="1" ht="12" customHeight="1">
      <c r="N54" s="151"/>
      <c r="O54" s="151"/>
    </row>
    <row r="55" spans="14:15" s="20" customFormat="1" ht="12" customHeight="1">
      <c r="N55" s="151"/>
      <c r="O55" s="151"/>
    </row>
    <row r="56" spans="14:15" s="20" customFormat="1" ht="12" customHeight="1">
      <c r="N56" s="151"/>
      <c r="O56" s="151"/>
    </row>
    <row r="57" spans="1:15" s="20" customFormat="1" ht="12" customHeight="1">
      <c r="A57" s="169"/>
      <c r="N57" s="151"/>
      <c r="O57" s="151"/>
    </row>
    <row r="58" ht="3.75" customHeight="1"/>
    <row r="60" ht="12.75">
      <c r="N60" s="167"/>
    </row>
    <row r="61" ht="12.75">
      <c r="N61" s="167"/>
    </row>
    <row r="62" ht="12.75">
      <c r="N62" s="167"/>
    </row>
    <row r="63" ht="12.75">
      <c r="N63" s="167"/>
    </row>
    <row r="64" ht="12.75">
      <c r="N64" s="167"/>
    </row>
    <row r="65" ht="12.75">
      <c r="N65" s="167"/>
    </row>
    <row r="66" ht="12.75">
      <c r="N66" s="167"/>
    </row>
    <row r="67" ht="12.75">
      <c r="N67" s="167"/>
    </row>
    <row r="68" ht="12.75">
      <c r="N68" s="167"/>
    </row>
    <row r="69" ht="12.75">
      <c r="N69" s="167"/>
    </row>
    <row r="70" ht="12.75">
      <c r="N70" s="167"/>
    </row>
    <row r="71" ht="12.75">
      <c r="N71" s="167"/>
    </row>
  </sheetData>
  <sheetProtection password="AC65" sheet="1" objects="1" scenarios="1"/>
  <mergeCells count="10">
    <mergeCell ref="A1:M1"/>
    <mergeCell ref="B19:D19"/>
    <mergeCell ref="B6:C6"/>
    <mergeCell ref="K6:L6"/>
    <mergeCell ref="B8:L8"/>
    <mergeCell ref="K7:L7"/>
    <mergeCell ref="E6:G6"/>
    <mergeCell ref="E7:G7"/>
    <mergeCell ref="B5:L5"/>
    <mergeCell ref="B15:C15"/>
  </mergeCells>
  <printOptions headings="1"/>
  <pageMargins left="0.29" right="0.18" top="0.61" bottom="1" header="0.29" footer="0"/>
  <pageSetup firstPageNumber="4" useFirstPageNumber="1" horizontalDpi="600" verticalDpi="600" orientation="landscape" scale="80" r:id="rId3"/>
  <headerFooter alignWithMargins="0">
    <oddHeader>&amp;L&amp;9Page &amp;P&amp;R&amp;9Page &amp;P</oddHeader>
  </headerFooter>
  <legacyDrawing r:id="rId2"/>
</worksheet>
</file>

<file path=xl/worksheets/sheet4.xml><?xml version="1.0" encoding="utf-8"?>
<worksheet xmlns="http://schemas.openxmlformats.org/spreadsheetml/2006/main" xmlns:r="http://schemas.openxmlformats.org/officeDocument/2006/relationships">
  <sheetPr codeName="Sheet1"/>
  <dimension ref="A1:G91"/>
  <sheetViews>
    <sheetView showGridLines="0" zoomScalePageLayoutView="0" workbookViewId="0" topLeftCell="A1">
      <selection activeCell="A1" sqref="A1:G1"/>
    </sheetView>
  </sheetViews>
  <sheetFormatPr defaultColWidth="9.140625" defaultRowHeight="12.75"/>
  <cols>
    <col min="1" max="1" width="1.7109375" style="2" customWidth="1"/>
    <col min="2" max="2" width="24.57421875" style="2" customWidth="1"/>
    <col min="3" max="5" width="24.57421875" style="2" bestFit="1" customWidth="1"/>
    <col min="6" max="6" width="21.00390625" style="2" customWidth="1"/>
    <col min="7" max="7" width="2.00390625" style="2" customWidth="1"/>
    <col min="8" max="9" width="8.421875" style="2" customWidth="1"/>
    <col min="10" max="16384" width="9.140625" style="2" customWidth="1"/>
  </cols>
  <sheetData>
    <row r="1" spans="1:7" ht="11.25">
      <c r="A1" s="414" t="s">
        <v>195</v>
      </c>
      <c r="B1" s="414"/>
      <c r="C1" s="414"/>
      <c r="D1" s="414"/>
      <c r="E1" s="414"/>
      <c r="F1" s="414"/>
      <c r="G1" s="414"/>
    </row>
    <row r="2" spans="1:7" ht="11.25">
      <c r="A2" s="347"/>
      <c r="B2" s="347"/>
      <c r="C2" s="347"/>
      <c r="D2" s="347"/>
      <c r="E2" s="347"/>
      <c r="F2" s="347"/>
      <c r="G2" s="347"/>
    </row>
    <row r="3" spans="2:6" ht="12">
      <c r="B3" s="215" t="s">
        <v>112</v>
      </c>
      <c r="F3" s="30"/>
    </row>
    <row r="4" spans="2:6" ht="12">
      <c r="B4" s="215" t="s">
        <v>113</v>
      </c>
      <c r="F4" s="30"/>
    </row>
    <row r="5" spans="2:6" ht="5.25" customHeight="1">
      <c r="B5" s="128"/>
      <c r="F5" s="30"/>
    </row>
    <row r="6" spans="2:6" s="349" customFormat="1" ht="12">
      <c r="B6" s="350" t="str">
        <f>ASA1!C8</f>
        <v>Wood River-Hartford School District 15</v>
      </c>
      <c r="F6" s="351"/>
    </row>
    <row r="7" spans="2:6" s="349" customFormat="1" ht="12">
      <c r="B7" s="352">
        <f>ASA1!C9</f>
        <v>41057015003</v>
      </c>
      <c r="F7" s="351"/>
    </row>
    <row r="8" spans="2:6" ht="5.25" customHeight="1">
      <c r="B8" s="128"/>
      <c r="F8" s="30"/>
    </row>
    <row r="9" spans="2:7" ht="12" thickBot="1">
      <c r="B9" s="410" t="s">
        <v>2</v>
      </c>
      <c r="C9" s="411"/>
      <c r="D9" s="411"/>
      <c r="E9" s="411"/>
      <c r="F9" s="411"/>
      <c r="G9" s="30"/>
    </row>
    <row r="10" spans="2:6" ht="4.5" customHeight="1">
      <c r="B10" s="216"/>
      <c r="C10" s="31"/>
      <c r="D10" s="16"/>
      <c r="E10" s="32"/>
      <c r="F10" s="16"/>
    </row>
    <row r="11" spans="2:6" ht="4.5" customHeight="1" thickBot="1">
      <c r="B11" s="217"/>
      <c r="C11" s="101"/>
      <c r="D11" s="33"/>
      <c r="E11" s="34"/>
      <c r="F11" s="35"/>
    </row>
    <row r="12" spans="2:6" ht="11.25">
      <c r="B12" s="93" t="s">
        <v>78</v>
      </c>
      <c r="C12" s="36" t="s">
        <v>9</v>
      </c>
      <c r="D12" s="37" t="s">
        <v>96</v>
      </c>
      <c r="E12" s="37" t="s">
        <v>97</v>
      </c>
      <c r="F12" s="44" t="s">
        <v>79</v>
      </c>
    </row>
    <row r="13" spans="2:6" ht="11.25">
      <c r="B13" s="424" t="s">
        <v>272</v>
      </c>
      <c r="C13" s="354" t="s">
        <v>203</v>
      </c>
      <c r="D13" s="356" t="s">
        <v>221</v>
      </c>
      <c r="E13" s="356" t="s">
        <v>253</v>
      </c>
      <c r="F13" s="356" t="s">
        <v>262</v>
      </c>
    </row>
    <row r="14" spans="2:6" ht="11.25" customHeight="1">
      <c r="B14" s="362" t="s">
        <v>273</v>
      </c>
      <c r="C14" s="354" t="s">
        <v>202</v>
      </c>
      <c r="D14" s="356" t="s">
        <v>222</v>
      </c>
      <c r="E14" s="356" t="s">
        <v>254</v>
      </c>
      <c r="F14" s="356" t="s">
        <v>263</v>
      </c>
    </row>
    <row r="15" spans="2:6" ht="11.25" customHeight="1">
      <c r="B15" s="362" t="s">
        <v>539</v>
      </c>
      <c r="C15" s="354" t="s">
        <v>201</v>
      </c>
      <c r="D15" s="356" t="s">
        <v>223</v>
      </c>
      <c r="E15" s="356" t="s">
        <v>255</v>
      </c>
      <c r="F15" s="39"/>
    </row>
    <row r="16" spans="2:6" ht="11.25" customHeight="1">
      <c r="B16" s="362" t="s">
        <v>540</v>
      </c>
      <c r="C16" s="354" t="s">
        <v>200</v>
      </c>
      <c r="D16" s="356" t="s">
        <v>224</v>
      </c>
      <c r="E16" s="356" t="s">
        <v>256</v>
      </c>
      <c r="F16" s="39"/>
    </row>
    <row r="17" spans="2:6" ht="11.25" customHeight="1">
      <c r="B17" s="362" t="s">
        <v>541</v>
      </c>
      <c r="C17" s="354" t="s">
        <v>199</v>
      </c>
      <c r="D17" s="356" t="s">
        <v>225</v>
      </c>
      <c r="E17" s="356" t="s">
        <v>257</v>
      </c>
      <c r="F17" s="39"/>
    </row>
    <row r="18" spans="2:6" ht="10.5" customHeight="1">
      <c r="B18" s="362" t="s">
        <v>542</v>
      </c>
      <c r="C18" s="354" t="s">
        <v>204</v>
      </c>
      <c r="D18" s="356" t="s">
        <v>226</v>
      </c>
      <c r="E18" s="356" t="s">
        <v>258</v>
      </c>
      <c r="F18" s="39"/>
    </row>
    <row r="19" spans="2:6" ht="11.25">
      <c r="B19" s="362" t="s">
        <v>274</v>
      </c>
      <c r="C19" s="354" t="s">
        <v>205</v>
      </c>
      <c r="D19" s="356" t="s">
        <v>227</v>
      </c>
      <c r="E19" s="356" t="s">
        <v>259</v>
      </c>
      <c r="F19" s="39"/>
    </row>
    <row r="20" spans="2:6" ht="11.25" customHeight="1">
      <c r="B20" s="362" t="s">
        <v>550</v>
      </c>
      <c r="C20" s="354" t="s">
        <v>206</v>
      </c>
      <c r="D20" s="356" t="s">
        <v>228</v>
      </c>
      <c r="E20" s="356" t="s">
        <v>260</v>
      </c>
      <c r="F20" s="39"/>
    </row>
    <row r="21" spans="2:6" ht="11.25" customHeight="1">
      <c r="B21" s="362" t="s">
        <v>543</v>
      </c>
      <c r="C21" s="354" t="s">
        <v>207</v>
      </c>
      <c r="D21" s="356" t="s">
        <v>229</v>
      </c>
      <c r="E21" s="356" t="s">
        <v>261</v>
      </c>
      <c r="F21" s="39"/>
    </row>
    <row r="22" spans="2:6" ht="11.25" customHeight="1">
      <c r="B22" s="362" t="s">
        <v>544</v>
      </c>
      <c r="C22" s="354" t="s">
        <v>208</v>
      </c>
      <c r="D22" s="356" t="s">
        <v>230</v>
      </c>
      <c r="E22" s="39"/>
      <c r="F22" s="39"/>
    </row>
    <row r="23" spans="2:6" ht="11.25" customHeight="1">
      <c r="B23" s="362" t="s">
        <v>545</v>
      </c>
      <c r="C23" s="354" t="s">
        <v>209</v>
      </c>
      <c r="D23" s="356" t="s">
        <v>231</v>
      </c>
      <c r="E23" s="39"/>
      <c r="F23" s="39"/>
    </row>
    <row r="24" spans="2:6" ht="11.25" customHeight="1">
      <c r="B24" s="362" t="s">
        <v>546</v>
      </c>
      <c r="C24" s="354" t="s">
        <v>210</v>
      </c>
      <c r="D24" s="356" t="s">
        <v>232</v>
      </c>
      <c r="E24" s="39"/>
      <c r="F24" s="39"/>
    </row>
    <row r="25" spans="2:6" ht="11.25" customHeight="1">
      <c r="B25" s="363" t="s">
        <v>547</v>
      </c>
      <c r="C25" s="355" t="s">
        <v>211</v>
      </c>
      <c r="D25" s="356" t="s">
        <v>233</v>
      </c>
      <c r="E25" s="39"/>
      <c r="F25" s="39"/>
    </row>
    <row r="26" spans="2:6" ht="11.25" customHeight="1">
      <c r="B26" s="363" t="s">
        <v>548</v>
      </c>
      <c r="C26" s="355" t="s">
        <v>212</v>
      </c>
      <c r="D26" s="356" t="s">
        <v>234</v>
      </c>
      <c r="E26" s="39"/>
      <c r="F26" s="39"/>
    </row>
    <row r="27" spans="2:6" ht="11.25" customHeight="1">
      <c r="B27" s="363" t="s">
        <v>549</v>
      </c>
      <c r="C27" s="355" t="s">
        <v>213</v>
      </c>
      <c r="D27" s="356" t="s">
        <v>235</v>
      </c>
      <c r="E27" s="39"/>
      <c r="F27" s="39"/>
    </row>
    <row r="28" spans="2:6" ht="11.25" customHeight="1">
      <c r="B28" s="363" t="s">
        <v>551</v>
      </c>
      <c r="C28" s="355" t="s">
        <v>214</v>
      </c>
      <c r="D28" s="356" t="s">
        <v>236</v>
      </c>
      <c r="E28" s="39"/>
      <c r="F28" s="39"/>
    </row>
    <row r="29" spans="2:6" ht="11.25" customHeight="1">
      <c r="B29" s="363" t="s">
        <v>552</v>
      </c>
      <c r="C29" s="355" t="s">
        <v>215</v>
      </c>
      <c r="D29" s="356" t="s">
        <v>237</v>
      </c>
      <c r="E29" s="39"/>
      <c r="F29" s="39"/>
    </row>
    <row r="30" spans="2:6" ht="11.25" customHeight="1">
      <c r="B30" s="363" t="s">
        <v>553</v>
      </c>
      <c r="C30" s="355" t="s">
        <v>216</v>
      </c>
      <c r="D30" s="356" t="s">
        <v>238</v>
      </c>
      <c r="E30" s="39"/>
      <c r="F30" s="39"/>
    </row>
    <row r="31" spans="2:6" ht="11.25" customHeight="1">
      <c r="B31" s="363" t="s">
        <v>554</v>
      </c>
      <c r="C31" s="355" t="s">
        <v>217</v>
      </c>
      <c r="D31" s="356" t="s">
        <v>239</v>
      </c>
      <c r="E31" s="39"/>
      <c r="F31" s="39"/>
    </row>
    <row r="32" spans="2:6" ht="11.25" customHeight="1">
      <c r="B32" s="363" t="s">
        <v>555</v>
      </c>
      <c r="C32" s="355" t="s">
        <v>218</v>
      </c>
      <c r="D32" s="356" t="s">
        <v>240</v>
      </c>
      <c r="E32" s="39"/>
      <c r="F32" s="39"/>
    </row>
    <row r="33" spans="2:6" ht="11.25" customHeight="1">
      <c r="B33" s="363" t="s">
        <v>556</v>
      </c>
      <c r="C33" s="355" t="s">
        <v>219</v>
      </c>
      <c r="D33" s="356" t="s">
        <v>241</v>
      </c>
      <c r="E33" s="39"/>
      <c r="F33" s="39"/>
    </row>
    <row r="34" spans="2:6" ht="11.25" customHeight="1">
      <c r="B34" s="363" t="s">
        <v>557</v>
      </c>
      <c r="C34" s="355" t="s">
        <v>220</v>
      </c>
      <c r="D34" s="356" t="s">
        <v>242</v>
      </c>
      <c r="E34" s="39"/>
      <c r="F34" s="39"/>
    </row>
    <row r="35" spans="2:6" ht="11.25" customHeight="1">
      <c r="B35" s="363" t="s">
        <v>558</v>
      </c>
      <c r="C35" s="41"/>
      <c r="D35" s="356" t="s">
        <v>243</v>
      </c>
      <c r="E35" s="39"/>
      <c r="F35" s="39"/>
    </row>
    <row r="36" spans="2:6" ht="11.25" customHeight="1">
      <c r="B36" s="363" t="s">
        <v>559</v>
      </c>
      <c r="C36" s="41"/>
      <c r="D36" s="356" t="s">
        <v>244</v>
      </c>
      <c r="E36" s="39"/>
      <c r="F36" s="39"/>
    </row>
    <row r="37" spans="2:6" ht="11.25" customHeight="1">
      <c r="B37" s="363" t="s">
        <v>560</v>
      </c>
      <c r="C37" s="41"/>
      <c r="D37" s="356" t="s">
        <v>245</v>
      </c>
      <c r="E37" s="39"/>
      <c r="F37" s="39"/>
    </row>
    <row r="38" spans="2:6" ht="11.25" customHeight="1">
      <c r="B38" s="363" t="s">
        <v>561</v>
      </c>
      <c r="C38" s="41"/>
      <c r="D38" s="356" t="s">
        <v>246</v>
      </c>
      <c r="E38" s="39"/>
      <c r="F38" s="39"/>
    </row>
    <row r="39" spans="2:6" ht="11.25" customHeight="1">
      <c r="B39" s="363" t="s">
        <v>562</v>
      </c>
      <c r="C39" s="41"/>
      <c r="D39" s="356" t="s">
        <v>247</v>
      </c>
      <c r="E39" s="39"/>
      <c r="F39" s="39"/>
    </row>
    <row r="40" spans="2:6" ht="11.25" customHeight="1">
      <c r="B40" s="363" t="s">
        <v>563</v>
      </c>
      <c r="C40" s="41"/>
      <c r="D40" s="356" t="s">
        <v>248</v>
      </c>
      <c r="E40" s="39"/>
      <c r="F40" s="39"/>
    </row>
    <row r="41" spans="2:6" ht="11.25" customHeight="1">
      <c r="B41" s="363" t="s">
        <v>564</v>
      </c>
      <c r="C41" s="41"/>
      <c r="D41" s="356" t="s">
        <v>249</v>
      </c>
      <c r="E41" s="39"/>
      <c r="F41" s="39"/>
    </row>
    <row r="42" spans="2:6" ht="11.25" customHeight="1">
      <c r="B42" s="363" t="s">
        <v>565</v>
      </c>
      <c r="C42" s="41"/>
      <c r="D42" s="356" t="s">
        <v>250</v>
      </c>
      <c r="E42" s="39"/>
      <c r="F42" s="39"/>
    </row>
    <row r="43" spans="2:6" ht="11.25" customHeight="1">
      <c r="B43" s="363" t="s">
        <v>566</v>
      </c>
      <c r="C43" s="41"/>
      <c r="D43" s="356" t="s">
        <v>251</v>
      </c>
      <c r="E43" s="39"/>
      <c r="F43" s="39"/>
    </row>
    <row r="44" spans="2:6" ht="11.25" customHeight="1" thickBot="1">
      <c r="B44" s="353"/>
      <c r="C44" s="42"/>
      <c r="D44" s="357" t="s">
        <v>252</v>
      </c>
      <c r="E44" s="43"/>
      <c r="F44" s="43"/>
    </row>
    <row r="45" spans="2:6" ht="5.25" customHeight="1" thickTop="1">
      <c r="B45" s="136"/>
      <c r="C45" s="40"/>
      <c r="D45" s="38"/>
      <c r="E45" s="38"/>
      <c r="F45" s="38"/>
    </row>
    <row r="46" spans="2:6" ht="11.25">
      <c r="B46" s="412" t="s">
        <v>8</v>
      </c>
      <c r="C46" s="413"/>
      <c r="D46" s="413"/>
      <c r="E46" s="413"/>
      <c r="F46" s="413"/>
    </row>
    <row r="47" spans="2:6" ht="2.25" customHeight="1" thickBot="1">
      <c r="B47" s="134"/>
      <c r="C47" s="135"/>
      <c r="D47" s="135"/>
      <c r="E47" s="135"/>
      <c r="F47" s="135"/>
    </row>
    <row r="48" spans="2:6" ht="11.25">
      <c r="B48" s="93" t="s">
        <v>78</v>
      </c>
      <c r="C48" s="44" t="s">
        <v>9</v>
      </c>
      <c r="D48" s="44" t="s">
        <v>80</v>
      </c>
      <c r="E48" s="44" t="s">
        <v>89</v>
      </c>
      <c r="F48" s="77"/>
    </row>
    <row r="49" spans="2:6" ht="11.25" customHeight="1">
      <c r="B49" s="358" t="s">
        <v>264</v>
      </c>
      <c r="C49" s="364" t="s">
        <v>308</v>
      </c>
      <c r="D49" s="366" t="s">
        <v>319</v>
      </c>
      <c r="E49" s="366" t="s">
        <v>323</v>
      </c>
      <c r="F49" s="46"/>
    </row>
    <row r="50" spans="2:6" ht="11.25" customHeight="1">
      <c r="B50" s="359" t="s">
        <v>265</v>
      </c>
      <c r="C50" s="365" t="s">
        <v>309</v>
      </c>
      <c r="D50" s="366" t="s">
        <v>321</v>
      </c>
      <c r="E50" s="364"/>
      <c r="F50" s="46"/>
    </row>
    <row r="51" spans="2:6" ht="11.25" customHeight="1">
      <c r="B51" s="359" t="s">
        <v>266</v>
      </c>
      <c r="C51" s="365" t="s">
        <v>310</v>
      </c>
      <c r="D51" s="366" t="s">
        <v>322</v>
      </c>
      <c r="E51" s="364"/>
      <c r="F51" s="46"/>
    </row>
    <row r="52" spans="2:6" ht="11.25" customHeight="1">
      <c r="B52" s="359" t="s">
        <v>267</v>
      </c>
      <c r="C52" s="365" t="s">
        <v>311</v>
      </c>
      <c r="D52" s="366" t="s">
        <v>320</v>
      </c>
      <c r="E52" s="364"/>
      <c r="F52" s="46"/>
    </row>
    <row r="53" spans="2:6" ht="11.25" customHeight="1">
      <c r="B53" s="359" t="s">
        <v>268</v>
      </c>
      <c r="C53" s="365" t="s">
        <v>312</v>
      </c>
      <c r="D53" s="45"/>
      <c r="E53" s="45"/>
      <c r="F53" s="46"/>
    </row>
    <row r="54" spans="2:6" ht="11.25" customHeight="1">
      <c r="B54" s="359" t="s">
        <v>269</v>
      </c>
      <c r="C54" s="365" t="s">
        <v>313</v>
      </c>
      <c r="D54" s="45"/>
      <c r="E54" s="45"/>
      <c r="F54" s="46"/>
    </row>
    <row r="55" spans="2:6" ht="11.25" customHeight="1">
      <c r="B55" s="359" t="s">
        <v>270</v>
      </c>
      <c r="C55" s="365" t="s">
        <v>314</v>
      </c>
      <c r="D55" s="45"/>
      <c r="E55" s="45"/>
      <c r="F55" s="46"/>
    </row>
    <row r="56" spans="2:6" ht="11.25" customHeight="1">
      <c r="B56" s="359" t="s">
        <v>271</v>
      </c>
      <c r="C56" s="365" t="s">
        <v>315</v>
      </c>
      <c r="D56" s="45"/>
      <c r="E56" s="45"/>
      <c r="F56" s="46"/>
    </row>
    <row r="57" spans="2:6" ht="10.5" customHeight="1">
      <c r="B57" s="359" t="s">
        <v>275</v>
      </c>
      <c r="C57" s="365" t="s">
        <v>316</v>
      </c>
      <c r="D57" s="45"/>
      <c r="E57" s="45"/>
      <c r="F57" s="46"/>
    </row>
    <row r="58" spans="2:6" ht="11.25" customHeight="1">
      <c r="B58" s="359" t="s">
        <v>276</v>
      </c>
      <c r="C58" s="365" t="s">
        <v>317</v>
      </c>
      <c r="D58" s="45"/>
      <c r="E58" s="45"/>
      <c r="F58" s="46"/>
    </row>
    <row r="59" spans="2:6" ht="11.25" customHeight="1">
      <c r="B59" s="359" t="s">
        <v>277</v>
      </c>
      <c r="C59" s="365" t="s">
        <v>318</v>
      </c>
      <c r="D59" s="45"/>
      <c r="E59" s="45"/>
      <c r="F59" s="46"/>
    </row>
    <row r="60" spans="2:6" ht="11.25">
      <c r="B60" s="360" t="s">
        <v>278</v>
      </c>
      <c r="C60" s="47"/>
      <c r="D60" s="45"/>
      <c r="E60" s="45"/>
      <c r="F60" s="46"/>
    </row>
    <row r="61" spans="2:6" ht="11.25" customHeight="1">
      <c r="B61" s="359" t="s">
        <v>279</v>
      </c>
      <c r="C61" s="47"/>
      <c r="D61" s="45"/>
      <c r="E61" s="45"/>
      <c r="F61" s="46"/>
    </row>
    <row r="62" spans="2:6" ht="10.5" customHeight="1">
      <c r="B62" s="358" t="s">
        <v>280</v>
      </c>
      <c r="C62" s="45"/>
      <c r="D62" s="45"/>
      <c r="E62" s="45"/>
      <c r="F62" s="46"/>
    </row>
    <row r="63" spans="2:6" ht="11.25" customHeight="1">
      <c r="B63" s="358" t="s">
        <v>281</v>
      </c>
      <c r="C63" s="48"/>
      <c r="D63" s="45"/>
      <c r="E63" s="45"/>
      <c r="F63" s="46"/>
    </row>
    <row r="64" spans="2:6" ht="11.25" customHeight="1">
      <c r="B64" s="358" t="s">
        <v>282</v>
      </c>
      <c r="C64" s="48"/>
      <c r="D64" s="45"/>
      <c r="E64" s="45"/>
      <c r="F64" s="46"/>
    </row>
    <row r="65" spans="2:6" ht="11.25" customHeight="1">
      <c r="B65" s="358" t="s">
        <v>283</v>
      </c>
      <c r="C65" s="48"/>
      <c r="D65" s="45"/>
      <c r="E65" s="45"/>
      <c r="F65" s="46"/>
    </row>
    <row r="66" spans="2:6" ht="11.25" customHeight="1">
      <c r="B66" s="358" t="s">
        <v>284</v>
      </c>
      <c r="C66" s="48"/>
      <c r="D66" s="45"/>
      <c r="E66" s="45"/>
      <c r="F66" s="46"/>
    </row>
    <row r="67" spans="2:6" ht="11.25" customHeight="1">
      <c r="B67" s="358" t="s">
        <v>285</v>
      </c>
      <c r="C67" s="48"/>
      <c r="D67" s="45"/>
      <c r="E67" s="45"/>
      <c r="F67" s="46"/>
    </row>
    <row r="68" spans="2:6" ht="11.25" customHeight="1">
      <c r="B68" s="358" t="s">
        <v>286</v>
      </c>
      <c r="C68" s="48"/>
      <c r="D68" s="45"/>
      <c r="E68" s="45"/>
      <c r="F68" s="46"/>
    </row>
    <row r="69" spans="2:6" ht="11.25" customHeight="1">
      <c r="B69" s="358" t="s">
        <v>287</v>
      </c>
      <c r="C69" s="48"/>
      <c r="D69" s="45"/>
      <c r="E69" s="45"/>
      <c r="F69" s="46"/>
    </row>
    <row r="70" spans="2:6" ht="11.25" customHeight="1">
      <c r="B70" s="358" t="s">
        <v>288</v>
      </c>
      <c r="C70" s="48"/>
      <c r="D70" s="45"/>
      <c r="E70" s="45"/>
      <c r="F70" s="46"/>
    </row>
    <row r="71" spans="2:6" ht="11.25" customHeight="1">
      <c r="B71" s="358" t="s">
        <v>289</v>
      </c>
      <c r="C71" s="48"/>
      <c r="D71" s="45"/>
      <c r="E71" s="45"/>
      <c r="F71" s="46"/>
    </row>
    <row r="72" spans="2:6" ht="11.25" customHeight="1">
      <c r="B72" s="358" t="s">
        <v>290</v>
      </c>
      <c r="C72" s="48"/>
      <c r="D72" s="45"/>
      <c r="E72" s="45"/>
      <c r="F72" s="46"/>
    </row>
    <row r="73" spans="2:6" ht="11.25" customHeight="1">
      <c r="B73" s="358" t="s">
        <v>291</v>
      </c>
      <c r="C73" s="48"/>
      <c r="D73" s="45"/>
      <c r="E73" s="45"/>
      <c r="F73" s="46"/>
    </row>
    <row r="74" spans="2:6" ht="11.25" customHeight="1">
      <c r="B74" s="358" t="s">
        <v>292</v>
      </c>
      <c r="C74" s="48"/>
      <c r="D74" s="45"/>
      <c r="E74" s="45"/>
      <c r="F74" s="46"/>
    </row>
    <row r="75" spans="2:6" ht="11.25" customHeight="1">
      <c r="B75" s="358" t="s">
        <v>293</v>
      </c>
      <c r="C75" s="48"/>
      <c r="D75" s="45"/>
      <c r="E75" s="45"/>
      <c r="F75" s="46"/>
    </row>
    <row r="76" spans="2:6" ht="11.25" customHeight="1">
      <c r="B76" s="358" t="s">
        <v>294</v>
      </c>
      <c r="C76" s="48"/>
      <c r="D76" s="45"/>
      <c r="E76" s="45"/>
      <c r="F76" s="46"/>
    </row>
    <row r="77" spans="2:6" ht="11.25" customHeight="1">
      <c r="B77" s="358" t="s">
        <v>295</v>
      </c>
      <c r="C77" s="48"/>
      <c r="D77" s="45"/>
      <c r="E77" s="45"/>
      <c r="F77" s="46"/>
    </row>
    <row r="78" spans="2:6" ht="11.25" customHeight="1">
      <c r="B78" s="358" t="s">
        <v>296</v>
      </c>
      <c r="C78" s="45"/>
      <c r="D78" s="45"/>
      <c r="E78" s="45"/>
      <c r="F78" s="46"/>
    </row>
    <row r="79" spans="2:6" ht="11.25" customHeight="1">
      <c r="B79" s="358" t="s">
        <v>297</v>
      </c>
      <c r="C79" s="45"/>
      <c r="D79" s="45"/>
      <c r="E79" s="45"/>
      <c r="F79" s="46"/>
    </row>
    <row r="80" spans="2:6" ht="11.25" customHeight="1">
      <c r="B80" s="358" t="s">
        <v>298</v>
      </c>
      <c r="C80" s="45"/>
      <c r="D80" s="45"/>
      <c r="E80" s="45"/>
      <c r="F80" s="46"/>
    </row>
    <row r="81" spans="2:6" ht="11.25" customHeight="1">
      <c r="B81" s="358" t="s">
        <v>299</v>
      </c>
      <c r="C81" s="45"/>
      <c r="D81" s="45"/>
      <c r="E81" s="45"/>
      <c r="F81" s="46"/>
    </row>
    <row r="82" spans="2:6" ht="11.25" customHeight="1">
      <c r="B82" s="358" t="s">
        <v>300</v>
      </c>
      <c r="C82" s="45"/>
      <c r="D82" s="45"/>
      <c r="E82" s="45"/>
      <c r="F82" s="46"/>
    </row>
    <row r="83" spans="2:6" ht="11.25" customHeight="1">
      <c r="B83" s="358" t="s">
        <v>301</v>
      </c>
      <c r="C83" s="45"/>
      <c r="D83" s="45"/>
      <c r="E83" s="45"/>
      <c r="F83" s="46"/>
    </row>
    <row r="84" spans="2:6" ht="11.25" customHeight="1">
      <c r="B84" s="358" t="s">
        <v>302</v>
      </c>
      <c r="C84" s="45"/>
      <c r="D84" s="45"/>
      <c r="E84" s="45"/>
      <c r="F84" s="46"/>
    </row>
    <row r="85" spans="2:6" ht="11.25" customHeight="1">
      <c r="B85" s="358" t="s">
        <v>303</v>
      </c>
      <c r="C85" s="45"/>
      <c r="D85" s="45"/>
      <c r="E85" s="45"/>
      <c r="F85" s="46"/>
    </row>
    <row r="86" spans="2:6" ht="11.25" customHeight="1">
      <c r="B86" s="358" t="s">
        <v>304</v>
      </c>
      <c r="C86" s="45"/>
      <c r="D86" s="45"/>
      <c r="E86" s="45"/>
      <c r="F86" s="46"/>
    </row>
    <row r="87" spans="2:6" ht="11.25" customHeight="1">
      <c r="B87" s="358" t="s">
        <v>305</v>
      </c>
      <c r="C87" s="45"/>
      <c r="D87" s="45"/>
      <c r="E87" s="45"/>
      <c r="F87" s="46"/>
    </row>
    <row r="88" spans="2:6" ht="11.25" customHeight="1">
      <c r="B88" s="358" t="s">
        <v>306</v>
      </c>
      <c r="C88" s="45"/>
      <c r="D88" s="45"/>
      <c r="E88" s="45"/>
      <c r="F88" s="46"/>
    </row>
    <row r="89" spans="2:6" ht="11.25" customHeight="1">
      <c r="B89" s="358" t="s">
        <v>307</v>
      </c>
      <c r="C89" s="45"/>
      <c r="D89" s="45"/>
      <c r="E89" s="45"/>
      <c r="F89" s="46"/>
    </row>
    <row r="90" spans="2:6" ht="11.25" customHeight="1" thickBot="1">
      <c r="B90" s="361"/>
      <c r="C90" s="49"/>
      <c r="D90" s="50"/>
      <c r="E90" s="50"/>
      <c r="F90" s="46"/>
    </row>
    <row r="91" spans="2:6" ht="13.5" customHeight="1" thickTop="1">
      <c r="B91" s="51"/>
      <c r="C91" s="51"/>
      <c r="D91" s="52"/>
      <c r="E91" s="52"/>
      <c r="F91" s="53"/>
    </row>
  </sheetData>
  <sheetProtection insertRows="0" selectLockedCells="1"/>
  <mergeCells count="3">
    <mergeCell ref="B9:F9"/>
    <mergeCell ref="B46:F46"/>
    <mergeCell ref="A1:G1"/>
  </mergeCells>
  <printOptions headings="1"/>
  <pageMargins left="0.25" right="0.5" top="0.43" bottom="0.21" header="0.22" footer="0.17"/>
  <pageSetup firstPageNumber="5" useFirstPageNumber="1" horizontalDpi="600" verticalDpi="600" orientation="landscape" r:id="rId1"/>
  <headerFooter alignWithMargins="0">
    <oddHeader>&amp;L&amp;8Page &amp;P&amp;R&amp;8Page &amp;P</oddHeader>
  </headerFooter>
</worksheet>
</file>

<file path=xl/worksheets/sheet5.xml><?xml version="1.0" encoding="utf-8"?>
<worksheet xmlns="http://schemas.openxmlformats.org/spreadsheetml/2006/main" xmlns:r="http://schemas.openxmlformats.org/officeDocument/2006/relationships">
  <dimension ref="A1:F85"/>
  <sheetViews>
    <sheetView showGridLines="0" zoomScalePageLayoutView="0" workbookViewId="0" topLeftCell="A19">
      <selection activeCell="A1" sqref="A1:F1"/>
    </sheetView>
  </sheetViews>
  <sheetFormatPr defaultColWidth="9.140625" defaultRowHeight="12.75"/>
  <cols>
    <col min="1" max="1" width="2.00390625" style="117" customWidth="1"/>
    <col min="2" max="2" width="35.7109375" style="117" customWidth="1"/>
    <col min="3" max="3" width="19.7109375" style="117" customWidth="1"/>
    <col min="4" max="4" width="2.28125" style="117" customWidth="1"/>
    <col min="5" max="5" width="35.7109375" style="117" customWidth="1"/>
    <col min="6" max="6" width="18.8515625" style="117" customWidth="1"/>
    <col min="7" max="16384" width="9.140625" style="117" customWidth="1"/>
  </cols>
  <sheetData>
    <row r="1" spans="1:6" ht="12.75">
      <c r="A1" s="417" t="s">
        <v>197</v>
      </c>
      <c r="B1" s="417"/>
      <c r="C1" s="417"/>
      <c r="D1" s="417"/>
      <c r="E1" s="417"/>
      <c r="F1" s="417"/>
    </row>
    <row r="3" ht="12.75">
      <c r="B3" s="215" t="s">
        <v>112</v>
      </c>
    </row>
    <row r="4" ht="12.75">
      <c r="B4" s="215" t="s">
        <v>113</v>
      </c>
    </row>
    <row r="5" ht="12.75">
      <c r="B5" s="215"/>
    </row>
    <row r="6" ht="12.75">
      <c r="B6" s="130" t="str">
        <f>ASA1!C8</f>
        <v>Wood River-Hartford School District 15</v>
      </c>
    </row>
    <row r="7" ht="12.75">
      <c r="B7" s="131">
        <f>ASA1!C9</f>
        <v>41057015003</v>
      </c>
    </row>
    <row r="8" ht="12.75">
      <c r="B8" s="127"/>
    </row>
    <row r="9" spans="2:6" ht="12.75">
      <c r="B9" s="415" t="s">
        <v>104</v>
      </c>
      <c r="C9" s="416"/>
      <c r="D9" s="416"/>
      <c r="E9" s="416"/>
      <c r="F9" s="416"/>
    </row>
    <row r="10" spans="2:3" ht="12.75">
      <c r="B10" s="118"/>
      <c r="C10" s="119"/>
    </row>
    <row r="11" spans="2:6" ht="12.75">
      <c r="B11" s="140" t="s">
        <v>98</v>
      </c>
      <c r="C11" s="137" t="s">
        <v>94</v>
      </c>
      <c r="E11" s="139" t="s">
        <v>98</v>
      </c>
      <c r="F11" s="138" t="s">
        <v>94</v>
      </c>
    </row>
    <row r="12" spans="2:6" ht="14.25" customHeight="1">
      <c r="B12" s="367" t="s">
        <v>414</v>
      </c>
      <c r="C12" s="425">
        <v>4110</v>
      </c>
      <c r="D12" s="143"/>
      <c r="E12" s="144" t="s">
        <v>476</v>
      </c>
      <c r="F12" s="369">
        <v>4145</v>
      </c>
    </row>
    <row r="13" spans="2:6" ht="14.25" customHeight="1">
      <c r="B13" s="367" t="s">
        <v>415</v>
      </c>
      <c r="C13" s="425">
        <v>31252</v>
      </c>
      <c r="D13" s="143"/>
      <c r="E13" s="144" t="s">
        <v>477</v>
      </c>
      <c r="F13" s="369">
        <v>11323</v>
      </c>
    </row>
    <row r="14" spans="2:6" ht="14.25" customHeight="1">
      <c r="B14" s="367" t="s">
        <v>416</v>
      </c>
      <c r="C14" s="425">
        <v>91096</v>
      </c>
      <c r="D14" s="143"/>
      <c r="E14" s="144" t="s">
        <v>478</v>
      </c>
      <c r="F14" s="369">
        <v>115214</v>
      </c>
    </row>
    <row r="15" spans="2:6" ht="14.25" customHeight="1">
      <c r="B15" s="367" t="s">
        <v>417</v>
      </c>
      <c r="C15" s="425">
        <v>3000</v>
      </c>
      <c r="D15" s="143"/>
      <c r="E15" s="144" t="s">
        <v>479</v>
      </c>
      <c r="F15" s="369">
        <v>5571</v>
      </c>
    </row>
    <row r="16" spans="2:6" ht="14.25" customHeight="1">
      <c r="B16" s="367" t="s">
        <v>418</v>
      </c>
      <c r="C16" s="425">
        <v>22756</v>
      </c>
      <c r="D16" s="143"/>
      <c r="E16" s="371" t="s">
        <v>480</v>
      </c>
      <c r="F16" s="369">
        <v>4250</v>
      </c>
    </row>
    <row r="17" spans="2:6" ht="14.25" customHeight="1">
      <c r="B17" s="367" t="s">
        <v>419</v>
      </c>
      <c r="C17" s="425">
        <v>37105</v>
      </c>
      <c r="D17" s="143"/>
      <c r="E17" s="371" t="s">
        <v>481</v>
      </c>
      <c r="F17" s="369">
        <v>24656</v>
      </c>
    </row>
    <row r="18" spans="2:6" ht="14.25" customHeight="1">
      <c r="B18" s="367" t="s">
        <v>420</v>
      </c>
      <c r="C18" s="425">
        <v>4500</v>
      </c>
      <c r="D18" s="143"/>
      <c r="E18" s="371" t="s">
        <v>482</v>
      </c>
      <c r="F18" s="369">
        <v>4308</v>
      </c>
    </row>
    <row r="19" spans="2:6" ht="14.25" customHeight="1">
      <c r="B19" s="367" t="s">
        <v>421</v>
      </c>
      <c r="C19" s="425">
        <v>3330</v>
      </c>
      <c r="D19" s="143"/>
      <c r="E19" s="371" t="s">
        <v>483</v>
      </c>
      <c r="F19" s="369">
        <v>9014</v>
      </c>
    </row>
    <row r="20" spans="2:6" ht="14.25" customHeight="1">
      <c r="B20" s="367" t="s">
        <v>422</v>
      </c>
      <c r="C20" s="425">
        <v>20616</v>
      </c>
      <c r="D20" s="143"/>
      <c r="E20" s="371" t="s">
        <v>484</v>
      </c>
      <c r="F20" s="369">
        <v>2625</v>
      </c>
    </row>
    <row r="21" spans="2:6" ht="14.25" customHeight="1">
      <c r="B21" s="367" t="s">
        <v>423</v>
      </c>
      <c r="C21" s="425">
        <v>3116</v>
      </c>
      <c r="D21" s="143"/>
      <c r="E21" s="371" t="s">
        <v>485</v>
      </c>
      <c r="F21" s="369">
        <v>33105</v>
      </c>
    </row>
    <row r="22" spans="2:6" ht="14.25" customHeight="1">
      <c r="B22" s="367" t="s">
        <v>424</v>
      </c>
      <c r="C22" s="425">
        <v>11951</v>
      </c>
      <c r="D22" s="143"/>
      <c r="E22" s="371" t="s">
        <v>486</v>
      </c>
      <c r="F22" s="369">
        <v>2716</v>
      </c>
    </row>
    <row r="23" spans="2:6" ht="14.25" customHeight="1">
      <c r="B23" s="367" t="s">
        <v>425</v>
      </c>
      <c r="C23" s="425">
        <v>415242</v>
      </c>
      <c r="D23" s="143"/>
      <c r="E23" s="371" t="s">
        <v>487</v>
      </c>
      <c r="F23" s="369">
        <v>5153</v>
      </c>
    </row>
    <row r="24" spans="2:6" ht="14.25" customHeight="1">
      <c r="B24" s="367" t="s">
        <v>426</v>
      </c>
      <c r="C24" s="425">
        <v>9009</v>
      </c>
      <c r="D24" s="143"/>
      <c r="E24" s="371" t="s">
        <v>488</v>
      </c>
      <c r="F24" s="369">
        <v>32459</v>
      </c>
    </row>
    <row r="25" spans="2:6" ht="14.25" customHeight="1">
      <c r="B25" s="367" t="s">
        <v>427</v>
      </c>
      <c r="C25" s="425">
        <v>5130</v>
      </c>
      <c r="D25" s="143"/>
      <c r="E25" s="371" t="s">
        <v>489</v>
      </c>
      <c r="F25" s="369">
        <v>4452</v>
      </c>
    </row>
    <row r="26" spans="2:6" ht="14.25" customHeight="1">
      <c r="B26" s="367" t="s">
        <v>428</v>
      </c>
      <c r="C26" s="425">
        <v>3308</v>
      </c>
      <c r="D26" s="143"/>
      <c r="E26" s="371" t="s">
        <v>490</v>
      </c>
      <c r="F26" s="369">
        <v>2810</v>
      </c>
    </row>
    <row r="27" spans="2:6" ht="14.25" customHeight="1">
      <c r="B27" s="367" t="s">
        <v>429</v>
      </c>
      <c r="C27" s="425">
        <v>9764</v>
      </c>
      <c r="D27" s="143"/>
      <c r="E27" s="371" t="s">
        <v>491</v>
      </c>
      <c r="F27" s="369">
        <v>2723</v>
      </c>
    </row>
    <row r="28" spans="2:6" ht="14.25" customHeight="1">
      <c r="B28" s="367" t="s">
        <v>430</v>
      </c>
      <c r="C28" s="425">
        <v>56906</v>
      </c>
      <c r="D28" s="143"/>
      <c r="E28" s="371" t="s">
        <v>492</v>
      </c>
      <c r="F28" s="369">
        <v>9539</v>
      </c>
    </row>
    <row r="29" spans="2:6" ht="14.25" customHeight="1">
      <c r="B29" s="367" t="s">
        <v>431</v>
      </c>
      <c r="C29" s="425">
        <v>66114</v>
      </c>
      <c r="D29" s="143"/>
      <c r="E29" s="371" t="s">
        <v>493</v>
      </c>
      <c r="F29" s="369">
        <v>4950</v>
      </c>
    </row>
    <row r="30" spans="2:6" ht="14.25" customHeight="1">
      <c r="B30" s="367" t="s">
        <v>432</v>
      </c>
      <c r="C30" s="425">
        <v>7300</v>
      </c>
      <c r="D30" s="143"/>
      <c r="E30" s="371" t="s">
        <v>494</v>
      </c>
      <c r="F30" s="369">
        <v>734340</v>
      </c>
    </row>
    <row r="31" spans="2:6" ht="14.25" customHeight="1">
      <c r="B31" s="367" t="s">
        <v>433</v>
      </c>
      <c r="C31" s="425">
        <v>4595</v>
      </c>
      <c r="D31" s="143"/>
      <c r="E31" s="371" t="s">
        <v>495</v>
      </c>
      <c r="F31" s="369">
        <v>32680</v>
      </c>
    </row>
    <row r="32" spans="2:6" ht="14.25" customHeight="1">
      <c r="B32" s="367" t="s">
        <v>434</v>
      </c>
      <c r="C32" s="425">
        <v>3750</v>
      </c>
      <c r="D32" s="143"/>
      <c r="E32" s="371" t="s">
        <v>496</v>
      </c>
      <c r="F32" s="369">
        <v>5558</v>
      </c>
    </row>
    <row r="33" spans="2:6" ht="14.25" customHeight="1">
      <c r="B33" s="367" t="s">
        <v>435</v>
      </c>
      <c r="C33" s="425">
        <v>2974</v>
      </c>
      <c r="D33" s="143"/>
      <c r="E33" s="371" t="s">
        <v>497</v>
      </c>
      <c r="F33" s="369">
        <v>8145</v>
      </c>
    </row>
    <row r="34" spans="2:6" ht="14.25" customHeight="1">
      <c r="B34" s="367" t="s">
        <v>436</v>
      </c>
      <c r="C34" s="425">
        <v>4665</v>
      </c>
      <c r="D34" s="143"/>
      <c r="E34" s="371" t="s">
        <v>498</v>
      </c>
      <c r="F34" s="369">
        <v>49260</v>
      </c>
    </row>
    <row r="35" spans="2:6" ht="14.25" customHeight="1">
      <c r="B35" s="367" t="s">
        <v>437</v>
      </c>
      <c r="C35" s="425">
        <v>3299</v>
      </c>
      <c r="D35" s="143"/>
      <c r="E35" s="371" t="s">
        <v>499</v>
      </c>
      <c r="F35" s="369">
        <v>3220</v>
      </c>
    </row>
    <row r="36" spans="2:6" ht="14.25" customHeight="1">
      <c r="B36" s="367" t="s">
        <v>438</v>
      </c>
      <c r="C36" s="425">
        <v>4992</v>
      </c>
      <c r="D36" s="143"/>
      <c r="E36" s="371" t="s">
        <v>500</v>
      </c>
      <c r="F36" s="369">
        <v>3075</v>
      </c>
    </row>
    <row r="37" spans="2:6" ht="14.25" customHeight="1">
      <c r="B37" s="367" t="s">
        <v>439</v>
      </c>
      <c r="C37" s="425">
        <v>238564</v>
      </c>
      <c r="D37" s="143"/>
      <c r="E37" s="371" t="s">
        <v>501</v>
      </c>
      <c r="F37" s="369">
        <v>4824</v>
      </c>
    </row>
    <row r="38" spans="2:6" ht="14.25" customHeight="1">
      <c r="B38" s="367" t="s">
        <v>440</v>
      </c>
      <c r="C38" s="425">
        <v>20822</v>
      </c>
      <c r="D38" s="143"/>
      <c r="E38" s="371" t="s">
        <v>502</v>
      </c>
      <c r="F38" s="369">
        <v>4800</v>
      </c>
    </row>
    <row r="39" spans="2:6" ht="14.25" customHeight="1">
      <c r="B39" s="367" t="s">
        <v>441</v>
      </c>
      <c r="C39" s="425">
        <v>247920</v>
      </c>
      <c r="D39" s="143"/>
      <c r="E39" s="371" t="s">
        <v>503</v>
      </c>
      <c r="F39" s="369">
        <v>4999</v>
      </c>
    </row>
    <row r="40" spans="2:6" ht="14.25" customHeight="1">
      <c r="B40" s="367" t="s">
        <v>442</v>
      </c>
      <c r="C40" s="425">
        <v>14529</v>
      </c>
      <c r="D40" s="143"/>
      <c r="E40" s="371" t="s">
        <v>504</v>
      </c>
      <c r="F40" s="369">
        <v>7254</v>
      </c>
    </row>
    <row r="41" spans="2:6" ht="14.25" customHeight="1">
      <c r="B41" s="367" t="s">
        <v>443</v>
      </c>
      <c r="C41" s="425">
        <v>3270</v>
      </c>
      <c r="D41" s="143"/>
      <c r="E41" s="371" t="s">
        <v>505</v>
      </c>
      <c r="F41" s="369">
        <v>4372</v>
      </c>
    </row>
    <row r="42" spans="2:6" ht="14.25" customHeight="1">
      <c r="B42" s="367" t="s">
        <v>444</v>
      </c>
      <c r="C42" s="425">
        <v>4700</v>
      </c>
      <c r="D42" s="143"/>
      <c r="E42" s="371" t="s">
        <v>506</v>
      </c>
      <c r="F42" s="369">
        <v>16453</v>
      </c>
    </row>
    <row r="43" spans="2:6" ht="14.25" customHeight="1">
      <c r="B43" s="367" t="s">
        <v>445</v>
      </c>
      <c r="C43" s="425">
        <v>32723</v>
      </c>
      <c r="D43" s="143"/>
      <c r="E43" s="371" t="s">
        <v>507</v>
      </c>
      <c r="F43" s="369">
        <v>39026</v>
      </c>
    </row>
    <row r="44" spans="2:6" ht="14.25" customHeight="1">
      <c r="B44" s="367" t="s">
        <v>446</v>
      </c>
      <c r="C44" s="425">
        <v>3766</v>
      </c>
      <c r="D44" s="143"/>
      <c r="E44" s="371" t="s">
        <v>508</v>
      </c>
      <c r="F44" s="369">
        <v>43955</v>
      </c>
    </row>
    <row r="45" spans="2:6" ht="14.25" customHeight="1">
      <c r="B45" s="367" t="s">
        <v>447</v>
      </c>
      <c r="C45" s="425">
        <v>4061</v>
      </c>
      <c r="D45" s="143"/>
      <c r="E45" s="371" t="s">
        <v>509</v>
      </c>
      <c r="F45" s="369">
        <v>5790</v>
      </c>
    </row>
    <row r="46" spans="2:6" ht="14.25" customHeight="1">
      <c r="B46" s="367" t="s">
        <v>448</v>
      </c>
      <c r="C46" s="425">
        <v>548200</v>
      </c>
      <c r="D46" s="143"/>
      <c r="E46" s="371" t="s">
        <v>510</v>
      </c>
      <c r="F46" s="369">
        <v>192547</v>
      </c>
    </row>
    <row r="47" spans="2:6" ht="14.25" customHeight="1">
      <c r="B47" s="367" t="s">
        <v>449</v>
      </c>
      <c r="C47" s="425">
        <v>20035</v>
      </c>
      <c r="D47" s="143"/>
      <c r="E47" s="371" t="s">
        <v>511</v>
      </c>
      <c r="F47" s="369">
        <v>9914</v>
      </c>
    </row>
    <row r="48" spans="2:6" ht="14.25" customHeight="1">
      <c r="B48" s="367" t="s">
        <v>450</v>
      </c>
      <c r="C48" s="425">
        <v>63083</v>
      </c>
      <c r="D48" s="143"/>
      <c r="E48" s="371" t="s">
        <v>512</v>
      </c>
      <c r="F48" s="369">
        <v>4600</v>
      </c>
    </row>
    <row r="49" spans="2:6" ht="14.25" customHeight="1">
      <c r="B49" s="367" t="s">
        <v>451</v>
      </c>
      <c r="C49" s="425">
        <v>19774</v>
      </c>
      <c r="D49" s="143"/>
      <c r="E49" s="371" t="s">
        <v>513</v>
      </c>
      <c r="F49" s="369">
        <v>2844</v>
      </c>
    </row>
    <row r="50" spans="2:6" ht="14.25" customHeight="1">
      <c r="B50" s="367" t="s">
        <v>452</v>
      </c>
      <c r="C50" s="425">
        <v>7748</v>
      </c>
      <c r="D50" s="143"/>
      <c r="E50" s="371" t="s">
        <v>514</v>
      </c>
      <c r="F50" s="369">
        <v>7366</v>
      </c>
    </row>
    <row r="51" spans="2:6" ht="14.25" customHeight="1">
      <c r="B51" s="367" t="s">
        <v>453</v>
      </c>
      <c r="C51" s="425">
        <v>3530</v>
      </c>
      <c r="D51" s="143"/>
      <c r="E51" s="371" t="s">
        <v>515</v>
      </c>
      <c r="F51" s="369">
        <v>4529</v>
      </c>
    </row>
    <row r="52" spans="2:6" ht="14.25" customHeight="1">
      <c r="B52" s="367" t="s">
        <v>454</v>
      </c>
      <c r="C52" s="425">
        <v>13240</v>
      </c>
      <c r="D52" s="143"/>
      <c r="E52" s="371" t="s">
        <v>516</v>
      </c>
      <c r="F52" s="369">
        <v>6556</v>
      </c>
    </row>
    <row r="53" spans="2:6" ht="14.25" customHeight="1">
      <c r="B53" s="367" t="s">
        <v>455</v>
      </c>
      <c r="C53" s="425">
        <v>3445</v>
      </c>
      <c r="D53" s="143"/>
      <c r="E53" s="371" t="s">
        <v>517</v>
      </c>
      <c r="F53" s="369">
        <v>2834</v>
      </c>
    </row>
    <row r="54" spans="2:6" ht="14.25" customHeight="1">
      <c r="B54" s="367" t="s">
        <v>456</v>
      </c>
      <c r="C54" s="425">
        <v>20525</v>
      </c>
      <c r="D54" s="143"/>
      <c r="E54" s="371" t="s">
        <v>518</v>
      </c>
      <c r="F54" s="369">
        <v>52691</v>
      </c>
    </row>
    <row r="55" spans="2:6" ht="14.25" customHeight="1">
      <c r="B55" s="367" t="s">
        <v>457</v>
      </c>
      <c r="C55" s="425">
        <v>6805</v>
      </c>
      <c r="D55" s="143"/>
      <c r="E55" s="371" t="s">
        <v>519</v>
      </c>
      <c r="F55" s="369">
        <v>8456</v>
      </c>
    </row>
    <row r="56" spans="2:6" ht="14.25" customHeight="1">
      <c r="B56" s="367" t="s">
        <v>458</v>
      </c>
      <c r="C56" s="425">
        <v>9885</v>
      </c>
      <c r="D56" s="143"/>
      <c r="E56" s="371" t="s">
        <v>520</v>
      </c>
      <c r="F56" s="369">
        <v>382802</v>
      </c>
    </row>
    <row r="57" spans="2:6" ht="14.25" customHeight="1">
      <c r="B57" s="367" t="s">
        <v>459</v>
      </c>
      <c r="C57" s="425">
        <v>8270</v>
      </c>
      <c r="D57" s="143"/>
      <c r="E57" s="371" t="s">
        <v>521</v>
      </c>
      <c r="F57" s="369">
        <v>43949</v>
      </c>
    </row>
    <row r="58" spans="2:6" ht="14.25" customHeight="1">
      <c r="B58" s="367" t="s">
        <v>460</v>
      </c>
      <c r="C58" s="425">
        <v>44670</v>
      </c>
      <c r="D58" s="143"/>
      <c r="E58" s="371" t="s">
        <v>522</v>
      </c>
      <c r="F58" s="369">
        <v>4416</v>
      </c>
    </row>
    <row r="59" spans="2:6" ht="14.25" customHeight="1">
      <c r="B59" s="367" t="s">
        <v>461</v>
      </c>
      <c r="C59" s="425">
        <v>8197</v>
      </c>
      <c r="D59" s="143"/>
      <c r="E59" s="371" t="s">
        <v>523</v>
      </c>
      <c r="F59" s="369">
        <v>5000</v>
      </c>
    </row>
    <row r="60" spans="2:6" ht="14.25" customHeight="1">
      <c r="B60" s="367" t="s">
        <v>462</v>
      </c>
      <c r="C60" s="425">
        <v>5671</v>
      </c>
      <c r="D60" s="143"/>
      <c r="E60" s="371" t="s">
        <v>524</v>
      </c>
      <c r="F60" s="369">
        <v>61888</v>
      </c>
    </row>
    <row r="61" spans="2:6" ht="14.25" customHeight="1">
      <c r="B61" s="367" t="s">
        <v>463</v>
      </c>
      <c r="C61" s="425">
        <v>14932</v>
      </c>
      <c r="D61" s="143"/>
      <c r="E61" s="371" t="s">
        <v>525</v>
      </c>
      <c r="F61" s="369">
        <v>3300</v>
      </c>
    </row>
    <row r="62" spans="2:6" ht="14.25" customHeight="1">
      <c r="B62" s="367" t="s">
        <v>464</v>
      </c>
      <c r="C62" s="425">
        <v>121377</v>
      </c>
      <c r="D62" s="143"/>
      <c r="E62" s="371" t="s">
        <v>526</v>
      </c>
      <c r="F62" s="369">
        <v>6963</v>
      </c>
    </row>
    <row r="63" spans="2:6" ht="14.25" customHeight="1">
      <c r="B63" s="367" t="s">
        <v>465</v>
      </c>
      <c r="C63" s="425">
        <v>48688</v>
      </c>
      <c r="D63" s="143"/>
      <c r="E63" s="371" t="s">
        <v>527</v>
      </c>
      <c r="F63" s="369">
        <v>5208</v>
      </c>
    </row>
    <row r="64" spans="2:6" ht="14.25" customHeight="1">
      <c r="B64" s="367" t="s">
        <v>466</v>
      </c>
      <c r="C64" s="425">
        <v>167767</v>
      </c>
      <c r="D64" s="143"/>
      <c r="E64" s="371" t="s">
        <v>528</v>
      </c>
      <c r="F64" s="369">
        <v>2645</v>
      </c>
    </row>
    <row r="65" spans="2:6" ht="14.25" customHeight="1">
      <c r="B65" s="367" t="s">
        <v>467</v>
      </c>
      <c r="C65" s="425">
        <v>38785</v>
      </c>
      <c r="D65" s="143"/>
      <c r="E65" s="371" t="s">
        <v>529</v>
      </c>
      <c r="F65" s="369">
        <v>24192</v>
      </c>
    </row>
    <row r="66" spans="2:6" ht="14.25" customHeight="1">
      <c r="B66" s="367" t="s">
        <v>468</v>
      </c>
      <c r="C66" s="425">
        <v>93957</v>
      </c>
      <c r="D66" s="143"/>
      <c r="E66" s="371" t="s">
        <v>530</v>
      </c>
      <c r="F66" s="369">
        <v>2572</v>
      </c>
    </row>
    <row r="67" spans="2:6" ht="14.25" customHeight="1">
      <c r="B67" s="367" t="s">
        <v>469</v>
      </c>
      <c r="C67" s="425">
        <v>12720</v>
      </c>
      <c r="D67" s="143"/>
      <c r="E67" s="371" t="s">
        <v>531</v>
      </c>
      <c r="F67" s="369">
        <v>73147</v>
      </c>
    </row>
    <row r="68" spans="2:6" ht="14.25" customHeight="1">
      <c r="B68" s="367" t="s">
        <v>470</v>
      </c>
      <c r="C68" s="425">
        <v>5600</v>
      </c>
      <c r="D68" s="143"/>
      <c r="E68" s="371" t="s">
        <v>532</v>
      </c>
      <c r="F68" s="369">
        <v>50888</v>
      </c>
    </row>
    <row r="69" spans="2:6" ht="14.25" customHeight="1">
      <c r="B69" s="367" t="s">
        <v>471</v>
      </c>
      <c r="C69" s="425">
        <v>4530</v>
      </c>
      <c r="D69" s="143"/>
      <c r="E69" s="371" t="s">
        <v>533</v>
      </c>
      <c r="F69" s="369">
        <v>3071</v>
      </c>
    </row>
    <row r="70" spans="2:6" ht="14.25" customHeight="1">
      <c r="B70" s="367" t="s">
        <v>472</v>
      </c>
      <c r="C70" s="425">
        <v>3640</v>
      </c>
      <c r="D70" s="143"/>
      <c r="E70" s="371" t="s">
        <v>534</v>
      </c>
      <c r="F70" s="369">
        <v>5097</v>
      </c>
    </row>
    <row r="71" spans="2:6" ht="14.25" customHeight="1">
      <c r="B71" s="367" t="s">
        <v>473</v>
      </c>
      <c r="C71" s="425">
        <v>3453</v>
      </c>
      <c r="D71" s="143"/>
      <c r="E71" s="144"/>
      <c r="F71" s="369"/>
    </row>
    <row r="72" spans="2:6" ht="14.25" customHeight="1">
      <c r="B72" s="367" t="s">
        <v>474</v>
      </c>
      <c r="C72" s="425">
        <v>35688</v>
      </c>
      <c r="D72" s="143"/>
      <c r="E72" s="144"/>
      <c r="F72" s="369"/>
    </row>
    <row r="73" spans="2:6" ht="14.25" customHeight="1">
      <c r="B73" s="368" t="s">
        <v>475</v>
      </c>
      <c r="C73" s="426">
        <v>87229</v>
      </c>
      <c r="D73" s="143"/>
      <c r="E73" s="145"/>
      <c r="F73" s="370"/>
    </row>
    <row r="85" ht="12.75">
      <c r="B85" s="257"/>
    </row>
  </sheetData>
  <sheetProtection/>
  <mergeCells count="2">
    <mergeCell ref="B9:F9"/>
    <mergeCell ref="A1:F1"/>
  </mergeCells>
  <printOptions headings="1"/>
  <pageMargins left="0.75" right="0.75" top="0.53" bottom="0.43" header="0.33" footer="0.18"/>
  <pageSetup firstPageNumber="6" useFirstPageNumber="1" horizontalDpi="600" verticalDpi="600"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A1" sqref="A1:F1"/>
    </sheetView>
  </sheetViews>
  <sheetFormatPr defaultColWidth="9.140625" defaultRowHeight="12.75"/>
  <cols>
    <col min="1" max="1" width="1.421875" style="117" customWidth="1"/>
    <col min="2" max="2" width="35.7109375" style="117" customWidth="1"/>
    <col min="3" max="3" width="23.7109375" style="117" customWidth="1"/>
    <col min="4" max="4" width="2.57421875" style="117" customWidth="1"/>
    <col min="5" max="5" width="35.7109375" style="117" customWidth="1"/>
    <col min="6" max="6" width="18.8515625" style="117" customWidth="1"/>
    <col min="7" max="16384" width="9.140625" style="117" customWidth="1"/>
  </cols>
  <sheetData>
    <row r="1" spans="1:6" ht="12.75">
      <c r="A1" s="418" t="s">
        <v>196</v>
      </c>
      <c r="B1" s="418"/>
      <c r="C1" s="418"/>
      <c r="D1" s="418"/>
      <c r="E1" s="418"/>
      <c r="F1" s="418"/>
    </row>
    <row r="2" spans="1:6" ht="12.75">
      <c r="A2" s="348"/>
      <c r="B2" s="348"/>
      <c r="C2" s="348"/>
      <c r="D2" s="348"/>
      <c r="E2" s="348"/>
      <c r="F2" s="348"/>
    </row>
    <row r="3" ht="12.75">
      <c r="B3" s="215" t="s">
        <v>108</v>
      </c>
    </row>
    <row r="4" ht="12.75">
      <c r="B4" s="215" t="s">
        <v>109</v>
      </c>
    </row>
    <row r="5" ht="12.75">
      <c r="B5" s="149"/>
    </row>
    <row r="6" ht="12.75">
      <c r="B6" s="212" t="str">
        <f>ASA1!C8</f>
        <v>Wood River-Hartford School District 15</v>
      </c>
    </row>
    <row r="7" ht="12.75">
      <c r="B7" s="142">
        <f>ASA1!C9</f>
        <v>41057015003</v>
      </c>
    </row>
    <row r="8" ht="12.75">
      <c r="B8" s="126"/>
    </row>
    <row r="9" spans="2:6" ht="12.75">
      <c r="B9" s="415" t="s">
        <v>107</v>
      </c>
      <c r="C9" s="416"/>
      <c r="D9" s="416"/>
      <c r="E9" s="416"/>
      <c r="F9" s="416"/>
    </row>
    <row r="10" spans="2:3" ht="12.75">
      <c r="B10" s="129"/>
      <c r="C10" s="119"/>
    </row>
    <row r="11" spans="2:6" ht="12.75">
      <c r="B11" s="140" t="s">
        <v>98</v>
      </c>
      <c r="C11" s="137" t="s">
        <v>94</v>
      </c>
      <c r="D11" s="141"/>
      <c r="E11" s="139" t="s">
        <v>98</v>
      </c>
      <c r="F11" s="138" t="s">
        <v>94</v>
      </c>
    </row>
    <row r="12" spans="2:6" s="143" customFormat="1" ht="14.25" customHeight="1">
      <c r="B12" s="122" t="s">
        <v>371</v>
      </c>
      <c r="C12" s="121">
        <v>1128</v>
      </c>
      <c r="E12" s="144" t="s">
        <v>393</v>
      </c>
      <c r="F12" s="369">
        <v>2079</v>
      </c>
    </row>
    <row r="13" spans="2:6" s="143" customFormat="1" ht="14.25" customHeight="1">
      <c r="B13" s="122" t="s">
        <v>372</v>
      </c>
      <c r="C13" s="121">
        <v>1776</v>
      </c>
      <c r="E13" s="144" t="s">
        <v>394</v>
      </c>
      <c r="F13" s="369">
        <v>1573</v>
      </c>
    </row>
    <row r="14" spans="2:6" s="143" customFormat="1" ht="14.25" customHeight="1">
      <c r="B14" s="122" t="s">
        <v>373</v>
      </c>
      <c r="C14" s="121">
        <v>1650</v>
      </c>
      <c r="E14" s="144" t="s">
        <v>395</v>
      </c>
      <c r="F14" s="369">
        <v>2334</v>
      </c>
    </row>
    <row r="15" spans="2:6" s="143" customFormat="1" ht="14.25" customHeight="1">
      <c r="B15" s="122" t="s">
        <v>374</v>
      </c>
      <c r="C15" s="121">
        <v>1918</v>
      </c>
      <c r="E15" s="144" t="s">
        <v>396</v>
      </c>
      <c r="F15" s="369">
        <v>1214</v>
      </c>
    </row>
    <row r="16" spans="2:6" s="143" customFormat="1" ht="14.25" customHeight="1">
      <c r="B16" s="122" t="s">
        <v>375</v>
      </c>
      <c r="C16" s="121">
        <v>2400</v>
      </c>
      <c r="E16" s="144" t="s">
        <v>397</v>
      </c>
      <c r="F16" s="369">
        <v>1033</v>
      </c>
    </row>
    <row r="17" spans="2:6" s="143" customFormat="1" ht="14.25" customHeight="1">
      <c r="B17" s="122" t="s">
        <v>376</v>
      </c>
      <c r="C17" s="121">
        <v>1370</v>
      </c>
      <c r="E17" s="144" t="s">
        <v>398</v>
      </c>
      <c r="F17" s="369">
        <v>1367</v>
      </c>
    </row>
    <row r="18" spans="2:6" s="143" customFormat="1" ht="14.25" customHeight="1">
      <c r="B18" s="122" t="s">
        <v>377</v>
      </c>
      <c r="C18" s="121">
        <v>1565</v>
      </c>
      <c r="E18" s="144" t="s">
        <v>221</v>
      </c>
      <c r="F18" s="369">
        <v>1342</v>
      </c>
    </row>
    <row r="19" spans="2:6" s="143" customFormat="1" ht="14.25" customHeight="1">
      <c r="B19" s="122" t="s">
        <v>378</v>
      </c>
      <c r="C19" s="121">
        <v>2467</v>
      </c>
      <c r="E19" s="144" t="s">
        <v>262</v>
      </c>
      <c r="F19" s="369">
        <v>1278</v>
      </c>
    </row>
    <row r="20" spans="2:6" s="143" customFormat="1" ht="14.25" customHeight="1">
      <c r="B20" s="122" t="s">
        <v>379</v>
      </c>
      <c r="C20" s="121">
        <v>1312</v>
      </c>
      <c r="E20" s="144" t="s">
        <v>399</v>
      </c>
      <c r="F20" s="369">
        <v>1210</v>
      </c>
    </row>
    <row r="21" spans="2:6" s="143" customFormat="1" ht="14.25" customHeight="1">
      <c r="B21" s="122" t="s">
        <v>323</v>
      </c>
      <c r="C21" s="121">
        <v>1354</v>
      </c>
      <c r="E21" s="144" t="s">
        <v>400</v>
      </c>
      <c r="F21" s="369">
        <v>1261</v>
      </c>
    </row>
    <row r="22" spans="2:6" s="143" customFormat="1" ht="14.25" customHeight="1">
      <c r="B22" s="122" t="s">
        <v>380</v>
      </c>
      <c r="C22" s="121">
        <v>1469</v>
      </c>
      <c r="E22" s="144" t="s">
        <v>401</v>
      </c>
      <c r="F22" s="369">
        <v>2406</v>
      </c>
    </row>
    <row r="23" spans="2:6" s="143" customFormat="1" ht="14.25" customHeight="1">
      <c r="B23" s="122" t="s">
        <v>381</v>
      </c>
      <c r="C23" s="121">
        <v>1676</v>
      </c>
      <c r="E23" s="144" t="s">
        <v>402</v>
      </c>
      <c r="F23" s="369">
        <v>2312</v>
      </c>
    </row>
    <row r="24" spans="2:6" s="143" customFormat="1" ht="14.25" customHeight="1">
      <c r="B24" s="122" t="s">
        <v>382</v>
      </c>
      <c r="C24" s="121">
        <v>1157</v>
      </c>
      <c r="E24" s="144" t="s">
        <v>403</v>
      </c>
      <c r="F24" s="369">
        <v>1632</v>
      </c>
    </row>
    <row r="25" spans="2:6" s="143" customFormat="1" ht="14.25" customHeight="1">
      <c r="B25" s="122" t="s">
        <v>383</v>
      </c>
      <c r="C25" s="121">
        <v>1799</v>
      </c>
      <c r="E25" s="144" t="s">
        <v>404</v>
      </c>
      <c r="F25" s="369">
        <v>2438</v>
      </c>
    </row>
    <row r="26" spans="2:6" s="143" customFormat="1" ht="14.25" customHeight="1">
      <c r="B26" s="122" t="s">
        <v>384</v>
      </c>
      <c r="C26" s="121">
        <v>2040</v>
      </c>
      <c r="E26" s="144" t="s">
        <v>405</v>
      </c>
      <c r="F26" s="369">
        <v>1385</v>
      </c>
    </row>
    <row r="27" spans="2:6" s="143" customFormat="1" ht="14.25" customHeight="1">
      <c r="B27" s="122" t="s">
        <v>385</v>
      </c>
      <c r="C27" s="121">
        <v>1467</v>
      </c>
      <c r="E27" s="144" t="s">
        <v>406</v>
      </c>
      <c r="F27" s="369">
        <v>1547</v>
      </c>
    </row>
    <row r="28" spans="2:6" s="143" customFormat="1" ht="14.25" customHeight="1">
      <c r="B28" s="122" t="s">
        <v>313</v>
      </c>
      <c r="C28" s="121">
        <v>1143.35</v>
      </c>
      <c r="E28" s="144" t="s">
        <v>407</v>
      </c>
      <c r="F28" s="369">
        <v>1574</v>
      </c>
    </row>
    <row r="29" spans="2:6" s="143" customFormat="1" ht="14.25" customHeight="1">
      <c r="B29" s="122" t="s">
        <v>386</v>
      </c>
      <c r="C29" s="121">
        <v>1692.16</v>
      </c>
      <c r="E29" s="144" t="s">
        <v>408</v>
      </c>
      <c r="F29" s="369">
        <v>1994</v>
      </c>
    </row>
    <row r="30" spans="2:6" s="143" customFormat="1" ht="14.25" customHeight="1">
      <c r="B30" s="122" t="s">
        <v>387</v>
      </c>
      <c r="C30" s="121">
        <v>1112.14</v>
      </c>
      <c r="E30" s="144" t="s">
        <v>364</v>
      </c>
      <c r="F30" s="369">
        <v>1451</v>
      </c>
    </row>
    <row r="31" spans="2:6" s="143" customFormat="1" ht="14.25" customHeight="1">
      <c r="B31" s="122" t="s">
        <v>388</v>
      </c>
      <c r="C31" s="121">
        <v>1109</v>
      </c>
      <c r="E31" s="144" t="s">
        <v>409</v>
      </c>
      <c r="F31" s="369">
        <v>1295</v>
      </c>
    </row>
    <row r="32" spans="2:6" s="143" customFormat="1" ht="14.25" customHeight="1">
      <c r="B32" s="122" t="s">
        <v>389</v>
      </c>
      <c r="C32" s="121">
        <v>1669</v>
      </c>
      <c r="E32" s="144" t="s">
        <v>410</v>
      </c>
      <c r="F32" s="369">
        <v>1330</v>
      </c>
    </row>
    <row r="33" spans="2:6" s="143" customFormat="1" ht="14.25" customHeight="1">
      <c r="B33" s="122" t="s">
        <v>390</v>
      </c>
      <c r="C33" s="121">
        <v>1000</v>
      </c>
      <c r="E33" s="144" t="s">
        <v>411</v>
      </c>
      <c r="F33" s="369">
        <v>1051</v>
      </c>
    </row>
    <row r="34" spans="2:6" s="143" customFormat="1" ht="14.25" customHeight="1">
      <c r="B34" s="122" t="s">
        <v>391</v>
      </c>
      <c r="C34" s="121">
        <v>1400</v>
      </c>
      <c r="E34" s="144" t="s">
        <v>412</v>
      </c>
      <c r="F34" s="369">
        <v>1200</v>
      </c>
    </row>
    <row r="35" spans="2:6" s="143" customFormat="1" ht="14.25" customHeight="1">
      <c r="B35" s="125" t="s">
        <v>392</v>
      </c>
      <c r="C35" s="123">
        <v>1249</v>
      </c>
      <c r="E35" s="145" t="s">
        <v>413</v>
      </c>
      <c r="F35" s="370">
        <v>1880</v>
      </c>
    </row>
    <row r="36" s="143" customFormat="1" ht="11.25"/>
    <row r="47" ht="12.75">
      <c r="B47" s="257"/>
    </row>
  </sheetData>
  <sheetProtection/>
  <mergeCells count="2">
    <mergeCell ref="B9:F9"/>
    <mergeCell ref="A1:F1"/>
  </mergeCells>
  <printOptions headings="1"/>
  <pageMargins left="0.75" right="0.75" top="0.48" bottom="0.4" header="0.32" footer="0.21"/>
  <pageSetup firstPageNumber="7" useFirstPageNumber="1" horizontalDpi="600" verticalDpi="600"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sheetPr codeName="Sheet3"/>
  <dimension ref="A1:F47"/>
  <sheetViews>
    <sheetView showGridLines="0" zoomScalePageLayoutView="0" workbookViewId="0" topLeftCell="A1">
      <selection activeCell="A1" sqref="A1:F1"/>
    </sheetView>
  </sheetViews>
  <sheetFormatPr defaultColWidth="9.140625" defaultRowHeight="12.75"/>
  <cols>
    <col min="1" max="1" width="1.421875" style="117" customWidth="1"/>
    <col min="2" max="2" width="37.7109375" style="117" customWidth="1"/>
    <col min="3" max="3" width="23.7109375" style="117" customWidth="1"/>
    <col min="4" max="4" width="2.140625" style="117" customWidth="1"/>
    <col min="5" max="5" width="35.7109375" style="117" customWidth="1"/>
    <col min="6" max="6" width="18.8515625" style="117" customWidth="1"/>
    <col min="7" max="7" width="4.7109375" style="117" customWidth="1"/>
    <col min="8" max="16384" width="9.140625" style="117" customWidth="1"/>
  </cols>
  <sheetData>
    <row r="1" spans="1:6" ht="12.75">
      <c r="A1" s="418" t="s">
        <v>198</v>
      </c>
      <c r="B1" s="418"/>
      <c r="C1" s="418"/>
      <c r="D1" s="418"/>
      <c r="E1" s="418"/>
      <c r="F1" s="418"/>
    </row>
    <row r="3" s="132" customFormat="1" ht="12.75">
      <c r="B3" s="215" t="s">
        <v>110</v>
      </c>
    </row>
    <row r="4" s="132" customFormat="1" ht="12.75">
      <c r="B4" s="215" t="s">
        <v>111</v>
      </c>
    </row>
    <row r="5" s="132" customFormat="1" ht="12.75">
      <c r="B5" s="215"/>
    </row>
    <row r="6" ht="12.75">
      <c r="B6" s="212" t="str">
        <f>ASA1!C8</f>
        <v>Wood River-Hartford School District 15</v>
      </c>
    </row>
    <row r="7" ht="12.75">
      <c r="B7" s="133">
        <f>ASA1!C9</f>
        <v>41057015003</v>
      </c>
    </row>
    <row r="8" ht="12.75">
      <c r="B8" s="133"/>
    </row>
    <row r="9" spans="2:6" ht="12.75">
      <c r="B9" s="415" t="s">
        <v>105</v>
      </c>
      <c r="C9" s="416"/>
      <c r="D9" s="416"/>
      <c r="E9" s="416"/>
      <c r="F9" s="416"/>
    </row>
    <row r="10" spans="2:3" ht="12.75">
      <c r="B10" s="129"/>
      <c r="C10" s="119"/>
    </row>
    <row r="11" spans="2:6" ht="12.75">
      <c r="B11" s="124" t="s">
        <v>98</v>
      </c>
      <c r="C11" s="120" t="s">
        <v>94</v>
      </c>
      <c r="E11" s="124" t="s">
        <v>98</v>
      </c>
      <c r="F11" s="120" t="s">
        <v>94</v>
      </c>
    </row>
    <row r="12" spans="2:6" s="143" customFormat="1" ht="14.25" customHeight="1">
      <c r="B12" s="122" t="s">
        <v>324</v>
      </c>
      <c r="C12" s="121">
        <v>500</v>
      </c>
      <c r="E12" s="122" t="s">
        <v>347</v>
      </c>
      <c r="F12" s="121">
        <v>511</v>
      </c>
    </row>
    <row r="13" spans="2:6" s="143" customFormat="1" ht="14.25" customHeight="1">
      <c r="B13" s="122" t="s">
        <v>325</v>
      </c>
      <c r="C13" s="121">
        <v>728.89</v>
      </c>
      <c r="E13" s="122" t="s">
        <v>348</v>
      </c>
      <c r="F13" s="121">
        <v>763</v>
      </c>
    </row>
    <row r="14" spans="2:6" s="143" customFormat="1" ht="14.25" customHeight="1">
      <c r="B14" s="122" t="s">
        <v>326</v>
      </c>
      <c r="C14" s="121">
        <v>833</v>
      </c>
      <c r="E14" s="122" t="s">
        <v>349</v>
      </c>
      <c r="F14" s="121">
        <v>851</v>
      </c>
    </row>
    <row r="15" spans="2:6" s="143" customFormat="1" ht="14.25" customHeight="1">
      <c r="B15" s="122" t="s">
        <v>327</v>
      </c>
      <c r="C15" s="121">
        <v>633</v>
      </c>
      <c r="E15" s="122" t="s">
        <v>350</v>
      </c>
      <c r="F15" s="121">
        <v>750</v>
      </c>
    </row>
    <row r="16" spans="2:6" s="143" customFormat="1" ht="14.25" customHeight="1">
      <c r="B16" s="122" t="s">
        <v>328</v>
      </c>
      <c r="C16" s="121">
        <v>899</v>
      </c>
      <c r="E16" s="122" t="s">
        <v>351</v>
      </c>
      <c r="F16" s="121">
        <v>927</v>
      </c>
    </row>
    <row r="17" spans="2:6" s="143" customFormat="1" ht="14.25" customHeight="1">
      <c r="B17" s="122" t="s">
        <v>329</v>
      </c>
      <c r="C17" s="121">
        <v>900</v>
      </c>
      <c r="E17" s="122" t="s">
        <v>352</v>
      </c>
      <c r="F17" s="121">
        <v>723</v>
      </c>
    </row>
    <row r="18" spans="2:6" s="143" customFormat="1" ht="14.25" customHeight="1">
      <c r="B18" s="122" t="s">
        <v>330</v>
      </c>
      <c r="C18" s="121">
        <v>624</v>
      </c>
      <c r="E18" s="122" t="s">
        <v>353</v>
      </c>
      <c r="F18" s="121">
        <v>610</v>
      </c>
    </row>
    <row r="19" spans="2:6" s="143" customFormat="1" ht="14.25" customHeight="1">
      <c r="B19" s="122" t="s">
        <v>331</v>
      </c>
      <c r="C19" s="121">
        <v>558</v>
      </c>
      <c r="E19" s="122" t="s">
        <v>354</v>
      </c>
      <c r="F19" s="121">
        <v>513</v>
      </c>
    </row>
    <row r="20" spans="2:6" s="143" customFormat="1" ht="14.25" customHeight="1">
      <c r="B20" s="122" t="s">
        <v>332</v>
      </c>
      <c r="C20" s="121">
        <v>903</v>
      </c>
      <c r="E20" s="122" t="s">
        <v>355</v>
      </c>
      <c r="F20" s="121">
        <v>770</v>
      </c>
    </row>
    <row r="21" spans="2:6" s="143" customFormat="1" ht="14.25" customHeight="1">
      <c r="B21" s="122" t="s">
        <v>333</v>
      </c>
      <c r="C21" s="121">
        <v>565</v>
      </c>
      <c r="E21" s="122" t="s">
        <v>356</v>
      </c>
      <c r="F21" s="121">
        <v>933</v>
      </c>
    </row>
    <row r="22" spans="2:6" s="143" customFormat="1" ht="14.25" customHeight="1">
      <c r="B22" s="122" t="s">
        <v>334</v>
      </c>
      <c r="C22" s="121">
        <v>542</v>
      </c>
      <c r="E22" s="122" t="s">
        <v>357</v>
      </c>
      <c r="F22" s="121">
        <v>840</v>
      </c>
    </row>
    <row r="23" spans="2:6" s="143" customFormat="1" ht="14.25" customHeight="1">
      <c r="B23" s="122" t="s">
        <v>335</v>
      </c>
      <c r="C23" s="121">
        <v>646</v>
      </c>
      <c r="E23" s="122" t="s">
        <v>358</v>
      </c>
      <c r="F23" s="121">
        <v>761</v>
      </c>
    </row>
    <row r="24" spans="2:6" s="143" customFormat="1" ht="14.25" customHeight="1">
      <c r="B24" s="122" t="s">
        <v>336</v>
      </c>
      <c r="C24" s="121">
        <v>822</v>
      </c>
      <c r="E24" s="122" t="s">
        <v>359</v>
      </c>
      <c r="F24" s="121">
        <v>586</v>
      </c>
    </row>
    <row r="25" spans="2:6" s="143" customFormat="1" ht="14.25" customHeight="1">
      <c r="B25" s="122" t="s">
        <v>337</v>
      </c>
      <c r="C25" s="121">
        <v>661</v>
      </c>
      <c r="E25" s="122" t="s">
        <v>360</v>
      </c>
      <c r="F25" s="121">
        <v>848</v>
      </c>
    </row>
    <row r="26" spans="2:6" s="143" customFormat="1" ht="14.25" customHeight="1">
      <c r="B26" s="122" t="s">
        <v>338</v>
      </c>
      <c r="C26" s="121">
        <v>577</v>
      </c>
      <c r="E26" s="122" t="s">
        <v>361</v>
      </c>
      <c r="F26" s="121">
        <v>630</v>
      </c>
    </row>
    <row r="27" spans="2:6" s="143" customFormat="1" ht="14.25" customHeight="1">
      <c r="B27" s="122" t="s">
        <v>339</v>
      </c>
      <c r="C27" s="121">
        <v>500</v>
      </c>
      <c r="E27" s="122" t="s">
        <v>362</v>
      </c>
      <c r="F27" s="121">
        <v>554</v>
      </c>
    </row>
    <row r="28" spans="2:6" s="143" customFormat="1" ht="14.25" customHeight="1">
      <c r="B28" s="122" t="s">
        <v>340</v>
      </c>
      <c r="C28" s="121">
        <v>918</v>
      </c>
      <c r="E28" s="122" t="s">
        <v>363</v>
      </c>
      <c r="F28" s="121">
        <v>550</v>
      </c>
    </row>
    <row r="29" spans="2:6" s="143" customFormat="1" ht="14.25" customHeight="1">
      <c r="B29" s="122" t="s">
        <v>341</v>
      </c>
      <c r="C29" s="121">
        <v>957</v>
      </c>
      <c r="E29" s="122" t="s">
        <v>364</v>
      </c>
      <c r="F29" s="121">
        <v>938</v>
      </c>
    </row>
    <row r="30" spans="2:6" s="143" customFormat="1" ht="14.25" customHeight="1">
      <c r="B30" s="122" t="s">
        <v>342</v>
      </c>
      <c r="C30" s="121">
        <v>783</v>
      </c>
      <c r="E30" s="122" t="s">
        <v>365</v>
      </c>
      <c r="F30" s="121">
        <v>662</v>
      </c>
    </row>
    <row r="31" spans="2:6" s="143" customFormat="1" ht="14.25" customHeight="1">
      <c r="B31" s="122" t="s">
        <v>343</v>
      </c>
      <c r="C31" s="121">
        <v>554</v>
      </c>
      <c r="E31" s="122" t="s">
        <v>366</v>
      </c>
      <c r="F31" s="121">
        <v>990</v>
      </c>
    </row>
    <row r="32" spans="2:6" s="143" customFormat="1" ht="14.25" customHeight="1">
      <c r="B32" s="122" t="s">
        <v>344</v>
      </c>
      <c r="C32" s="121">
        <v>829</v>
      </c>
      <c r="E32" s="122" t="s">
        <v>367</v>
      </c>
      <c r="F32" s="121">
        <v>800</v>
      </c>
    </row>
    <row r="33" spans="2:6" s="143" customFormat="1" ht="14.25" customHeight="1">
      <c r="B33" s="122" t="s">
        <v>345</v>
      </c>
      <c r="C33" s="121">
        <v>769</v>
      </c>
      <c r="E33" s="122" t="s">
        <v>368</v>
      </c>
      <c r="F33" s="121">
        <v>993</v>
      </c>
    </row>
    <row r="34" spans="2:6" s="143" customFormat="1" ht="14.25" customHeight="1">
      <c r="B34" s="122" t="s">
        <v>346</v>
      </c>
      <c r="C34" s="121">
        <v>612</v>
      </c>
      <c r="E34" s="122" t="s">
        <v>369</v>
      </c>
      <c r="F34" s="121">
        <v>832</v>
      </c>
    </row>
    <row r="35" spans="2:6" s="143" customFormat="1" ht="14.25" customHeight="1">
      <c r="B35" s="125"/>
      <c r="C35" s="123"/>
      <c r="D35" s="146"/>
      <c r="E35" s="125" t="s">
        <v>370</v>
      </c>
      <c r="F35" s="123">
        <v>504</v>
      </c>
    </row>
    <row r="36" s="143" customFormat="1" ht="11.25"/>
    <row r="47" ht="12.75">
      <c r="B47" s="257"/>
    </row>
  </sheetData>
  <sheetProtection insertRows="0" selectLockedCells="1"/>
  <mergeCells count="2">
    <mergeCell ref="B9:F9"/>
    <mergeCell ref="A1:F1"/>
  </mergeCells>
  <printOptions headings="1"/>
  <pageMargins left="0.74" right="0.61" top="0.47" bottom="0.33" header="0.27" footer="0"/>
  <pageSetup firstPageNumber="8" useFirstPageNumber="1" horizontalDpi="600" verticalDpi="600"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dimension ref="A1:D24"/>
  <sheetViews>
    <sheetView showGridLines="0" zoomScalePageLayoutView="0" workbookViewId="0" topLeftCell="A16">
      <selection activeCell="C18" sqref="C18"/>
    </sheetView>
  </sheetViews>
  <sheetFormatPr defaultColWidth="9.140625" defaultRowHeight="12.75"/>
  <cols>
    <col min="1" max="1" width="63.7109375" style="305" customWidth="1"/>
    <col min="2" max="2" width="32.421875" style="304" customWidth="1"/>
    <col min="3" max="4" width="7.7109375" style="304" customWidth="1"/>
    <col min="5" max="16384" width="9.140625" style="304" customWidth="1"/>
  </cols>
  <sheetData>
    <row r="1" spans="1:4" ht="12.75">
      <c r="A1" s="419" t="s">
        <v>156</v>
      </c>
      <c r="B1" s="420"/>
      <c r="C1" s="303"/>
      <c r="D1" s="303"/>
    </row>
    <row r="4" spans="1:4" ht="39" customHeight="1">
      <c r="A4" s="423" t="s">
        <v>135</v>
      </c>
      <c r="B4" s="422"/>
      <c r="C4" s="305"/>
      <c r="D4" s="305"/>
    </row>
    <row r="5" spans="1:2" ht="12.75">
      <c r="A5" s="314"/>
      <c r="B5" s="315"/>
    </row>
    <row r="6" spans="1:2" ht="12.75">
      <c r="A6" s="316" t="s">
        <v>140</v>
      </c>
      <c r="B6" s="315"/>
    </row>
    <row r="7" spans="1:2" ht="52.5" customHeight="1">
      <c r="A7" s="319"/>
      <c r="B7" s="320"/>
    </row>
    <row r="8" spans="1:4" ht="54" customHeight="1">
      <c r="A8" s="421" t="s">
        <v>157</v>
      </c>
      <c r="B8" s="422"/>
      <c r="C8" s="305"/>
      <c r="D8" s="305"/>
    </row>
    <row r="9" spans="1:2" ht="12.75">
      <c r="A9" s="314"/>
      <c r="B9" s="315"/>
    </row>
    <row r="10" spans="1:2" ht="38.25" customHeight="1">
      <c r="A10" s="421" t="s">
        <v>142</v>
      </c>
      <c r="B10" s="422"/>
    </row>
    <row r="11" spans="1:2" ht="12.75">
      <c r="A11" s="314"/>
      <c r="B11" s="315"/>
    </row>
    <row r="12" spans="1:2" ht="66" customHeight="1">
      <c r="A12" s="421" t="s">
        <v>158</v>
      </c>
      <c r="B12" s="422"/>
    </row>
    <row r="13" spans="1:2" ht="12.75">
      <c r="A13" s="314"/>
      <c r="B13" s="315"/>
    </row>
    <row r="14" spans="1:2" ht="39.75" customHeight="1">
      <c r="A14" s="421" t="s">
        <v>143</v>
      </c>
      <c r="B14" s="422"/>
    </row>
    <row r="16" spans="1:2" ht="20.25" customHeight="1">
      <c r="A16" s="317" t="s">
        <v>134</v>
      </c>
      <c r="B16" s="312">
        <v>12</v>
      </c>
    </row>
    <row r="17" spans="1:2" ht="16.5" customHeight="1">
      <c r="A17" s="311"/>
      <c r="B17" s="308" t="s">
        <v>136</v>
      </c>
    </row>
    <row r="18" spans="1:2" ht="24" customHeight="1">
      <c r="A18" s="317" t="s">
        <v>138</v>
      </c>
      <c r="B18" s="313">
        <f>56906+66114+259386+63083+44670+35688+87229+93957+115214+49260+39026+43955+32459</f>
        <v>986947</v>
      </c>
    </row>
    <row r="19" spans="1:2" ht="18" customHeight="1">
      <c r="A19" s="311"/>
      <c r="B19" s="309" t="s">
        <v>137</v>
      </c>
    </row>
    <row r="20" spans="1:2" ht="38.25">
      <c r="A20" s="318" t="s">
        <v>141</v>
      </c>
      <c r="B20" s="312">
        <v>0</v>
      </c>
    </row>
    <row r="21" spans="1:2" ht="16.5" customHeight="1">
      <c r="A21" s="311"/>
      <c r="B21" s="310" t="s">
        <v>136</v>
      </c>
    </row>
    <row r="22" spans="1:2" ht="39.75" customHeight="1">
      <c r="A22" s="317" t="s">
        <v>139</v>
      </c>
      <c r="B22" s="313">
        <v>0</v>
      </c>
    </row>
    <row r="23" spans="1:2" ht="16.5" customHeight="1">
      <c r="A23" s="311"/>
      <c r="B23" s="307" t="s">
        <v>137</v>
      </c>
    </row>
    <row r="24" ht="12.75">
      <c r="B24" s="306"/>
    </row>
  </sheetData>
  <sheetProtection/>
  <mergeCells count="6">
    <mergeCell ref="A1:B1"/>
    <mergeCell ref="A10:B10"/>
    <mergeCell ref="A12:B12"/>
    <mergeCell ref="A14:B14"/>
    <mergeCell ref="A4:B4"/>
    <mergeCell ref="A8:B8"/>
  </mergeCells>
  <printOptions/>
  <pageMargins left="0.5" right="0.5" top="0.45" bottom="0.64" header="0.25" footer="0.25"/>
  <pageSetup firstPageNumber="9" useFirstPageNumber="1" horizontalDpi="1200" verticalDpi="1200" orientation="portrait" r:id="rId3"/>
  <headerFooter alignWithMargins="0">
    <oddHeader>&amp;L&amp;8Page &amp;P&amp;R&amp;8Page &amp;P</oddHeader>
  </headerFooter>
  <legacyDrawing r:id="rId2"/>
  <oleObjects>
    <oleObject progId="Acrobat Document" dvAspect="DVASPECT_ICON" shapeId="406933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for Publication</dc:title>
  <dc:subject/>
  <dc:creator>Sally Cray</dc:creator>
  <cp:keywords/>
  <dc:description/>
  <cp:lastModifiedBy>domainadmin</cp:lastModifiedBy>
  <cp:lastPrinted>2009-09-02T14:22:15Z</cp:lastPrinted>
  <dcterms:created xsi:type="dcterms:W3CDTF">2001-07-03T18:32:58Z</dcterms:created>
  <dcterms:modified xsi:type="dcterms:W3CDTF">2009-10-12T02:37:54Z</dcterms:modified>
  <cp:category/>
  <cp:version/>
  <cp:contentType/>
  <cp:contentStatus/>
</cp:coreProperties>
</file>